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7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8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190911-Galo\0-Datos\020-Elab formales\20180915-Rean PA Int-Conv\1-Inf Reanal +Tabl\"/>
    </mc:Choice>
  </mc:AlternateContent>
  <bookViews>
    <workbookView xWindow="0" yWindow="0" windowWidth="20490" windowHeight="7545" tabRatio="712"/>
  </bookViews>
  <sheets>
    <sheet name="Mort" sheetId="1" r:id="rId1"/>
    <sheet name="MortCV" sheetId="2" r:id="rId2"/>
    <sheet name="IAM" sheetId="3" r:id="rId3"/>
    <sheet name="ACV" sheetId="4" r:id="rId4"/>
    <sheet name="InsCard" sheetId="5" r:id="rId5"/>
    <sheet name="EnfRenTerm" sheetId="6" r:id="rId6"/>
    <sheet name="EA grav+hosp" sheetId="9" r:id="rId7"/>
    <sheet name="Hipot grav+hosp" sheetId="10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0" l="1"/>
  <c r="E32" i="10"/>
  <c r="D32" i="10"/>
  <c r="B32" i="10"/>
  <c r="A32" i="10"/>
  <c r="F31" i="10"/>
  <c r="C31" i="10"/>
  <c r="F30" i="10"/>
  <c r="C30" i="10"/>
  <c r="F29" i="10"/>
  <c r="C29" i="10"/>
  <c r="E57" i="10"/>
  <c r="E56" i="10"/>
  <c r="D56" i="10"/>
  <c r="D59" i="10" s="1"/>
  <c r="D63" i="10" s="1"/>
  <c r="E55" i="10"/>
  <c r="D42" i="10"/>
  <c r="F55" i="10" s="1"/>
  <c r="F40" i="10"/>
  <c r="E42" i="10" s="1"/>
  <c r="E40" i="10"/>
  <c r="F42" i="10" s="1"/>
  <c r="D40" i="10"/>
  <c r="C56" i="10" s="1"/>
  <c r="C59" i="10" s="1"/>
  <c r="C63" i="10" s="1"/>
  <c r="K26" i="10"/>
  <c r="J26" i="10"/>
  <c r="R16" i="10"/>
  <c r="J16" i="10"/>
  <c r="E16" i="10"/>
  <c r="R15" i="10"/>
  <c r="J15" i="10"/>
  <c r="E15" i="10"/>
  <c r="R14" i="10"/>
  <c r="R17" i="10" s="1"/>
  <c r="J14" i="10"/>
  <c r="E14" i="10"/>
  <c r="F8" i="10"/>
  <c r="E8" i="10"/>
  <c r="C8" i="10"/>
  <c r="B8" i="10"/>
  <c r="A8" i="10"/>
  <c r="P7" i="10"/>
  <c r="H16" i="10" s="1"/>
  <c r="O7" i="10"/>
  <c r="F16" i="10" s="1"/>
  <c r="I7" i="10"/>
  <c r="L7" i="10" s="1"/>
  <c r="I16" i="10" s="1"/>
  <c r="H7" i="10"/>
  <c r="K7" i="10" s="1"/>
  <c r="G16" i="10" s="1"/>
  <c r="D7" i="10"/>
  <c r="N7" i="10" s="1"/>
  <c r="P6" i="10"/>
  <c r="H15" i="10" s="1"/>
  <c r="O6" i="10"/>
  <c r="F15" i="10" s="1"/>
  <c r="I6" i="10"/>
  <c r="L6" i="10" s="1"/>
  <c r="I15" i="10" s="1"/>
  <c r="H6" i="10"/>
  <c r="K6" i="10" s="1"/>
  <c r="G15" i="10" s="1"/>
  <c r="D6" i="10"/>
  <c r="N6" i="10" s="1"/>
  <c r="P5" i="10"/>
  <c r="H14" i="10" s="1"/>
  <c r="O5" i="10"/>
  <c r="F14" i="10" s="1"/>
  <c r="I5" i="10"/>
  <c r="H5" i="10"/>
  <c r="K5" i="10" s="1"/>
  <c r="G14" i="10" s="1"/>
  <c r="D5" i="10"/>
  <c r="D6" i="9"/>
  <c r="D7" i="9"/>
  <c r="N7" i="9" s="1"/>
  <c r="C30" i="9"/>
  <c r="F30" i="9"/>
  <c r="C31" i="9"/>
  <c r="F31" i="9"/>
  <c r="J15" i="9"/>
  <c r="J16" i="9"/>
  <c r="E15" i="9"/>
  <c r="E16" i="9"/>
  <c r="A32" i="9"/>
  <c r="B32" i="9"/>
  <c r="D32" i="9"/>
  <c r="E32" i="9"/>
  <c r="G32" i="9"/>
  <c r="F29" i="9"/>
  <c r="C29" i="9"/>
  <c r="E57" i="9"/>
  <c r="E56" i="9"/>
  <c r="D56" i="9"/>
  <c r="D59" i="9" s="1"/>
  <c r="D63" i="9" s="1"/>
  <c r="E55" i="9"/>
  <c r="F40" i="9"/>
  <c r="E42" i="9" s="1"/>
  <c r="E40" i="9"/>
  <c r="F42" i="9" s="1"/>
  <c r="D40" i="9"/>
  <c r="C56" i="9" s="1"/>
  <c r="C59" i="9" s="1"/>
  <c r="C63" i="9" s="1"/>
  <c r="K26" i="9"/>
  <c r="J26" i="9"/>
  <c r="R16" i="9"/>
  <c r="R15" i="9"/>
  <c r="R14" i="9"/>
  <c r="J14" i="9"/>
  <c r="E14" i="9"/>
  <c r="F8" i="9"/>
  <c r="E8" i="9"/>
  <c r="C8" i="9"/>
  <c r="B8" i="9"/>
  <c r="A8" i="9"/>
  <c r="P7" i="9"/>
  <c r="H16" i="9" s="1"/>
  <c r="O7" i="9"/>
  <c r="F16" i="9" s="1"/>
  <c r="I7" i="9"/>
  <c r="L7" i="9" s="1"/>
  <c r="I16" i="9" s="1"/>
  <c r="H7" i="9"/>
  <c r="K7" i="9" s="1"/>
  <c r="G16" i="9" s="1"/>
  <c r="P6" i="9"/>
  <c r="H15" i="9" s="1"/>
  <c r="O6" i="9"/>
  <c r="F15" i="9" s="1"/>
  <c r="I6" i="9"/>
  <c r="L6" i="9" s="1"/>
  <c r="I15" i="9" s="1"/>
  <c r="H6" i="9"/>
  <c r="K6" i="9" s="1"/>
  <c r="G15" i="9" s="1"/>
  <c r="N6" i="9"/>
  <c r="P5" i="9"/>
  <c r="H14" i="9" s="1"/>
  <c r="O5" i="9"/>
  <c r="F14" i="9" s="1"/>
  <c r="I5" i="9"/>
  <c r="H5" i="9"/>
  <c r="K5" i="9" s="1"/>
  <c r="G14" i="9" s="1"/>
  <c r="D5" i="9"/>
  <c r="O8" i="10" l="1"/>
  <c r="F17" i="10" s="1"/>
  <c r="C32" i="10"/>
  <c r="F32" i="10"/>
  <c r="E59" i="10"/>
  <c r="E63" i="10" s="1"/>
  <c r="B17" i="10"/>
  <c r="J7" i="10"/>
  <c r="P8" i="10"/>
  <c r="H17" i="10" s="1"/>
  <c r="J6" i="10"/>
  <c r="I8" i="10"/>
  <c r="L8" i="10" s="1"/>
  <c r="I17" i="10" s="1"/>
  <c r="L5" i="10"/>
  <c r="I14" i="10" s="1"/>
  <c r="D8" i="10"/>
  <c r="F57" i="10"/>
  <c r="E43" i="10"/>
  <c r="E48" i="10" s="1"/>
  <c r="F56" i="10"/>
  <c r="F43" i="10"/>
  <c r="N5" i="10"/>
  <c r="N8" i="10" s="1"/>
  <c r="H8" i="10"/>
  <c r="K8" i="10" s="1"/>
  <c r="G17" i="10" s="1"/>
  <c r="J5" i="10"/>
  <c r="D43" i="10"/>
  <c r="C32" i="9"/>
  <c r="J5" i="9"/>
  <c r="O8" i="9"/>
  <c r="F17" i="9" s="1"/>
  <c r="E59" i="9"/>
  <c r="E63" i="9" s="1"/>
  <c r="F32" i="9"/>
  <c r="D8" i="9"/>
  <c r="R17" i="9"/>
  <c r="H8" i="9"/>
  <c r="K8" i="9" s="1"/>
  <c r="G17" i="9" s="1"/>
  <c r="I8" i="9"/>
  <c r="L8" i="9" s="1"/>
  <c r="I17" i="9" s="1"/>
  <c r="A37" i="9" s="1"/>
  <c r="J6" i="9"/>
  <c r="P8" i="9"/>
  <c r="H17" i="9" s="1"/>
  <c r="B17" i="9"/>
  <c r="D42" i="9"/>
  <c r="F55" i="9" s="1"/>
  <c r="F57" i="9"/>
  <c r="E43" i="9"/>
  <c r="E51" i="9" s="1"/>
  <c r="F51" i="9"/>
  <c r="F43" i="9"/>
  <c r="F48" i="9" s="1"/>
  <c r="F56" i="9"/>
  <c r="L5" i="9"/>
  <c r="I14" i="9" s="1"/>
  <c r="J7" i="9"/>
  <c r="N5" i="9"/>
  <c r="N8" i="9" s="1"/>
  <c r="E167" i="4"/>
  <c r="E166" i="4"/>
  <c r="D166" i="4"/>
  <c r="D169" i="4" s="1"/>
  <c r="D173" i="4" s="1"/>
  <c r="E165" i="4"/>
  <c r="F150" i="4"/>
  <c r="E152" i="4" s="1"/>
  <c r="E150" i="4"/>
  <c r="F152" i="4" s="1"/>
  <c r="D150" i="4"/>
  <c r="C166" i="4" s="1"/>
  <c r="C169" i="4" s="1"/>
  <c r="C173" i="4" s="1"/>
  <c r="G137" i="4"/>
  <c r="E137" i="4"/>
  <c r="D137" i="4"/>
  <c r="B137" i="4"/>
  <c r="A137" i="4"/>
  <c r="F136" i="4"/>
  <c r="C136" i="4"/>
  <c r="F135" i="4"/>
  <c r="C135" i="4"/>
  <c r="F134" i="4"/>
  <c r="C134" i="4"/>
  <c r="F133" i="4"/>
  <c r="C133" i="4"/>
  <c r="K130" i="4"/>
  <c r="J130" i="4"/>
  <c r="R120" i="4"/>
  <c r="J120" i="4"/>
  <c r="E120" i="4"/>
  <c r="R119" i="4"/>
  <c r="J119" i="4"/>
  <c r="E119" i="4"/>
  <c r="R118" i="4"/>
  <c r="J118" i="4"/>
  <c r="E118" i="4"/>
  <c r="R117" i="4"/>
  <c r="J117" i="4"/>
  <c r="E117" i="4"/>
  <c r="F111" i="4"/>
  <c r="E111" i="4"/>
  <c r="C111" i="4"/>
  <c r="B111" i="4"/>
  <c r="A111" i="4"/>
  <c r="P110" i="4"/>
  <c r="H120" i="4" s="1"/>
  <c r="O110" i="4"/>
  <c r="F120" i="4" s="1"/>
  <c r="I110" i="4"/>
  <c r="L110" i="4" s="1"/>
  <c r="I120" i="4" s="1"/>
  <c r="H110" i="4"/>
  <c r="K110" i="4" s="1"/>
  <c r="G120" i="4" s="1"/>
  <c r="D110" i="4"/>
  <c r="N110" i="4" s="1"/>
  <c r="P109" i="4"/>
  <c r="H119" i="4" s="1"/>
  <c r="O109" i="4"/>
  <c r="F119" i="4" s="1"/>
  <c r="I109" i="4"/>
  <c r="L109" i="4" s="1"/>
  <c r="I119" i="4" s="1"/>
  <c r="H109" i="4"/>
  <c r="K109" i="4" s="1"/>
  <c r="G119" i="4" s="1"/>
  <c r="D109" i="4"/>
  <c r="N109" i="4" s="1"/>
  <c r="P108" i="4"/>
  <c r="H118" i="4" s="1"/>
  <c r="O108" i="4"/>
  <c r="F118" i="4" s="1"/>
  <c r="I108" i="4"/>
  <c r="L108" i="4" s="1"/>
  <c r="I118" i="4" s="1"/>
  <c r="H108" i="4"/>
  <c r="K108" i="4" s="1"/>
  <c r="G118" i="4" s="1"/>
  <c r="D108" i="4"/>
  <c r="N108" i="4" s="1"/>
  <c r="P107" i="4"/>
  <c r="H117" i="4" s="1"/>
  <c r="O107" i="4"/>
  <c r="F117" i="4" s="1"/>
  <c r="I107" i="4"/>
  <c r="L107" i="4" s="1"/>
  <c r="I117" i="4" s="1"/>
  <c r="H107" i="4"/>
  <c r="K107" i="4" s="1"/>
  <c r="G117" i="4" s="1"/>
  <c r="D107" i="4"/>
  <c r="N107" i="4" s="1"/>
  <c r="J8" i="10" l="1"/>
  <c r="G8" i="10" s="1"/>
  <c r="E17" i="10" s="1"/>
  <c r="F59" i="10"/>
  <c r="F63" i="10" s="1"/>
  <c r="M8" i="10"/>
  <c r="J17" i="10" s="1"/>
  <c r="H20" i="10" s="1"/>
  <c r="F46" i="10"/>
  <c r="F52" i="10"/>
  <c r="F47" i="10"/>
  <c r="F50" i="10"/>
  <c r="F53" i="10"/>
  <c r="G57" i="10"/>
  <c r="F45" i="10"/>
  <c r="G21" i="10"/>
  <c r="A38" i="10"/>
  <c r="F48" i="10"/>
  <c r="E50" i="10"/>
  <c r="E45" i="10"/>
  <c r="E46" i="10"/>
  <c r="E53" i="10"/>
  <c r="G56" i="10"/>
  <c r="E52" i="10"/>
  <c r="E47" i="10"/>
  <c r="E51" i="10"/>
  <c r="D53" i="10"/>
  <c r="D50" i="10"/>
  <c r="D45" i="10"/>
  <c r="D47" i="10"/>
  <c r="D46" i="10"/>
  <c r="G55" i="10"/>
  <c r="D52" i="10"/>
  <c r="D51" i="10"/>
  <c r="D48" i="10"/>
  <c r="A37" i="10"/>
  <c r="C20" i="10"/>
  <c r="C21" i="10"/>
  <c r="L26" i="10"/>
  <c r="F51" i="10"/>
  <c r="J8" i="9"/>
  <c r="D43" i="9"/>
  <c r="D51" i="9" s="1"/>
  <c r="C20" i="9"/>
  <c r="F59" i="9"/>
  <c r="F63" i="9" s="1"/>
  <c r="M8" i="9"/>
  <c r="J17" i="9" s="1"/>
  <c r="H20" i="9" s="1"/>
  <c r="G8" i="9"/>
  <c r="E17" i="9" s="1"/>
  <c r="L26" i="9"/>
  <c r="E48" i="9"/>
  <c r="D45" i="9"/>
  <c r="D46" i="9"/>
  <c r="D52" i="9"/>
  <c r="F46" i="9"/>
  <c r="F52" i="9"/>
  <c r="F47" i="9"/>
  <c r="F53" i="9"/>
  <c r="G57" i="9"/>
  <c r="F50" i="9"/>
  <c r="F45" i="9"/>
  <c r="E50" i="9"/>
  <c r="E45" i="9"/>
  <c r="E46" i="9"/>
  <c r="G56" i="9"/>
  <c r="E52" i="9"/>
  <c r="E47" i="9"/>
  <c r="E53" i="9"/>
  <c r="D48" i="9"/>
  <c r="J110" i="4"/>
  <c r="E169" i="4"/>
  <c r="E173" i="4" s="1"/>
  <c r="O111" i="4"/>
  <c r="F121" i="4" s="1"/>
  <c r="P111" i="4"/>
  <c r="H121" i="4" s="1"/>
  <c r="D111" i="4"/>
  <c r="C137" i="4"/>
  <c r="R121" i="4"/>
  <c r="F137" i="4"/>
  <c r="H111" i="4"/>
  <c r="K111" i="4" s="1"/>
  <c r="G121" i="4" s="1"/>
  <c r="J107" i="4"/>
  <c r="I111" i="4"/>
  <c r="L111" i="4" s="1"/>
  <c r="I121" i="4" s="1"/>
  <c r="A147" i="4" s="1"/>
  <c r="B121" i="4"/>
  <c r="D152" i="4"/>
  <c r="F167" i="4"/>
  <c r="E153" i="4"/>
  <c r="E161" i="4" s="1"/>
  <c r="F153" i="4"/>
  <c r="F166" i="4"/>
  <c r="J108" i="4"/>
  <c r="N111" i="4"/>
  <c r="J109" i="4"/>
  <c r="D47" i="9" l="1"/>
  <c r="D50" i="9"/>
  <c r="G59" i="10"/>
  <c r="G63" i="10" s="1"/>
  <c r="A61" i="10"/>
  <c r="G55" i="9"/>
  <c r="G59" i="9" s="1"/>
  <c r="G63" i="9" s="1"/>
  <c r="D53" i="9"/>
  <c r="G21" i="9"/>
  <c r="A38" i="9"/>
  <c r="A61" i="9" s="1"/>
  <c r="C21" i="9"/>
  <c r="C124" i="4"/>
  <c r="M111" i="4"/>
  <c r="J121" i="4" s="1"/>
  <c r="H124" i="4" s="1"/>
  <c r="F165" i="4"/>
  <c r="F169" i="4" s="1"/>
  <c r="F173" i="4" s="1"/>
  <c r="D153" i="4"/>
  <c r="E158" i="4"/>
  <c r="J111" i="4"/>
  <c r="L130" i="4" s="1"/>
  <c r="F156" i="4"/>
  <c r="F162" i="4"/>
  <c r="F157" i="4"/>
  <c r="F163" i="4"/>
  <c r="G167" i="4"/>
  <c r="F160" i="4"/>
  <c r="F155" i="4"/>
  <c r="F158" i="4"/>
  <c r="F161" i="4"/>
  <c r="E160" i="4"/>
  <c r="E155" i="4"/>
  <c r="E156" i="4"/>
  <c r="G166" i="4"/>
  <c r="E162" i="4"/>
  <c r="E157" i="4"/>
  <c r="E163" i="4"/>
  <c r="K54" i="1"/>
  <c r="K56" i="1" s="1"/>
  <c r="G38" i="6"/>
  <c r="F33" i="6"/>
  <c r="F34" i="6"/>
  <c r="F35" i="6"/>
  <c r="F36" i="6"/>
  <c r="F37" i="6"/>
  <c r="E38" i="6"/>
  <c r="D38" i="6"/>
  <c r="C33" i="6"/>
  <c r="C34" i="6"/>
  <c r="C35" i="6"/>
  <c r="C36" i="6"/>
  <c r="C37" i="6"/>
  <c r="B38" i="6"/>
  <c r="A38" i="6"/>
  <c r="D59" i="6"/>
  <c r="C75" i="6" s="1"/>
  <c r="C78" i="6" s="1"/>
  <c r="C82" i="6" s="1"/>
  <c r="D61" i="6"/>
  <c r="D62" i="6" s="1"/>
  <c r="E59" i="6"/>
  <c r="F61" i="6" s="1"/>
  <c r="F76" i="6" s="1"/>
  <c r="F59" i="6"/>
  <c r="E61" i="6" s="1"/>
  <c r="F62" i="6" s="1"/>
  <c r="E74" i="6"/>
  <c r="E75" i="6"/>
  <c r="E76" i="6"/>
  <c r="D75" i="6"/>
  <c r="D78" i="6" s="1"/>
  <c r="D82" i="6" s="1"/>
  <c r="F10" i="6"/>
  <c r="I5" i="6"/>
  <c r="I6" i="6"/>
  <c r="I7" i="6"/>
  <c r="L7" i="6" s="1"/>
  <c r="I18" i="6" s="1"/>
  <c r="I8" i="6"/>
  <c r="L8" i="6" s="1"/>
  <c r="I19" i="6" s="1"/>
  <c r="I9" i="6"/>
  <c r="L9" i="6" s="1"/>
  <c r="I20" i="6" s="1"/>
  <c r="H5" i="6"/>
  <c r="J5" i="6" s="1"/>
  <c r="H6" i="6"/>
  <c r="K6" i="6" s="1"/>
  <c r="G17" i="6" s="1"/>
  <c r="H7" i="6"/>
  <c r="H8" i="6"/>
  <c r="K8" i="6" s="1"/>
  <c r="G19" i="6" s="1"/>
  <c r="H9" i="6"/>
  <c r="K9" i="6" s="1"/>
  <c r="G20" i="6" s="1"/>
  <c r="D5" i="6"/>
  <c r="N5" i="6" s="1"/>
  <c r="D6" i="6"/>
  <c r="N6" i="6" s="1"/>
  <c r="D7" i="6"/>
  <c r="N7" i="6" s="1"/>
  <c r="D8" i="6"/>
  <c r="N8" i="6" s="1"/>
  <c r="D9" i="6"/>
  <c r="N9" i="6" s="1"/>
  <c r="J30" i="6"/>
  <c r="K30" i="6"/>
  <c r="R16" i="6"/>
  <c r="R17" i="6"/>
  <c r="R18" i="6"/>
  <c r="R19" i="6"/>
  <c r="R20" i="6"/>
  <c r="C10" i="6"/>
  <c r="E10" i="6"/>
  <c r="B10" i="6"/>
  <c r="E16" i="6"/>
  <c r="E17" i="6"/>
  <c r="E18" i="6"/>
  <c r="E19" i="6"/>
  <c r="E20" i="6"/>
  <c r="J20" i="6"/>
  <c r="P9" i="6"/>
  <c r="H20" i="6" s="1"/>
  <c r="O9" i="6"/>
  <c r="F20" i="6" s="1"/>
  <c r="J19" i="6"/>
  <c r="P8" i="6"/>
  <c r="H19" i="6" s="1"/>
  <c r="O8" i="6"/>
  <c r="F19" i="6" s="1"/>
  <c r="J18" i="6"/>
  <c r="P7" i="6"/>
  <c r="H18" i="6" s="1"/>
  <c r="O7" i="6"/>
  <c r="F18" i="6" s="1"/>
  <c r="J17" i="6"/>
  <c r="P6" i="6"/>
  <c r="H17" i="6" s="1"/>
  <c r="O6" i="6"/>
  <c r="F17" i="6" s="1"/>
  <c r="J16" i="6"/>
  <c r="L5" i="6"/>
  <c r="I16" i="6" s="1"/>
  <c r="P5" i="6"/>
  <c r="H16" i="6" s="1"/>
  <c r="O5" i="6"/>
  <c r="F16" i="6" s="1"/>
  <c r="A10" i="6"/>
  <c r="G50" i="5"/>
  <c r="F41" i="5"/>
  <c r="F42" i="5"/>
  <c r="F43" i="5"/>
  <c r="F44" i="5"/>
  <c r="F45" i="5"/>
  <c r="F46" i="5"/>
  <c r="F47" i="5"/>
  <c r="F48" i="5"/>
  <c r="F49" i="5"/>
  <c r="E50" i="5"/>
  <c r="D50" i="5"/>
  <c r="C41" i="5"/>
  <c r="C42" i="5"/>
  <c r="C43" i="5"/>
  <c r="C44" i="5"/>
  <c r="C45" i="5"/>
  <c r="C46" i="5"/>
  <c r="C47" i="5"/>
  <c r="C48" i="5"/>
  <c r="C49" i="5"/>
  <c r="B50" i="5"/>
  <c r="A50" i="5"/>
  <c r="D67" i="5"/>
  <c r="D69" i="5" s="1"/>
  <c r="E67" i="5"/>
  <c r="F69" i="5" s="1"/>
  <c r="F84" i="5" s="1"/>
  <c r="F67" i="5"/>
  <c r="E69" i="5" s="1"/>
  <c r="F83" i="5" s="1"/>
  <c r="E82" i="5"/>
  <c r="E83" i="5"/>
  <c r="E84" i="5"/>
  <c r="D83" i="5"/>
  <c r="D86" i="5"/>
  <c r="D90" i="5" s="1"/>
  <c r="F14" i="5"/>
  <c r="I5" i="5"/>
  <c r="L5" i="5" s="1"/>
  <c r="I20" i="5" s="1"/>
  <c r="I6" i="5"/>
  <c r="L6" i="5" s="1"/>
  <c r="I21" i="5" s="1"/>
  <c r="I7" i="5"/>
  <c r="I8" i="5"/>
  <c r="L8" i="5" s="1"/>
  <c r="I23" i="5" s="1"/>
  <c r="I9" i="5"/>
  <c r="L9" i="5" s="1"/>
  <c r="I24" i="5" s="1"/>
  <c r="I10" i="5"/>
  <c r="L10" i="5" s="1"/>
  <c r="I25" i="5" s="1"/>
  <c r="I11" i="5"/>
  <c r="L11" i="5" s="1"/>
  <c r="I26" i="5" s="1"/>
  <c r="I12" i="5"/>
  <c r="L12" i="5" s="1"/>
  <c r="I27" i="5" s="1"/>
  <c r="I13" i="5"/>
  <c r="L13" i="5" s="1"/>
  <c r="I28" i="5" s="1"/>
  <c r="H5" i="5"/>
  <c r="H6" i="5"/>
  <c r="K6" i="5" s="1"/>
  <c r="G21" i="5" s="1"/>
  <c r="H7" i="5"/>
  <c r="H8" i="5"/>
  <c r="H9" i="5"/>
  <c r="K9" i="5" s="1"/>
  <c r="G24" i="5" s="1"/>
  <c r="H10" i="5"/>
  <c r="H11" i="5"/>
  <c r="H12" i="5"/>
  <c r="J12" i="5" s="1"/>
  <c r="H13" i="5"/>
  <c r="D5" i="5"/>
  <c r="N5" i="5" s="1"/>
  <c r="D6" i="5"/>
  <c r="N6" i="5" s="1"/>
  <c r="D7" i="5"/>
  <c r="D8" i="5"/>
  <c r="N8" i="5" s="1"/>
  <c r="D9" i="5"/>
  <c r="N9" i="5" s="1"/>
  <c r="D10" i="5"/>
  <c r="N10" i="5" s="1"/>
  <c r="D11" i="5"/>
  <c r="N11" i="5" s="1"/>
  <c r="D12" i="5"/>
  <c r="N12" i="5" s="1"/>
  <c r="D13" i="5"/>
  <c r="J38" i="5"/>
  <c r="K38" i="5"/>
  <c r="N13" i="5"/>
  <c r="R20" i="5"/>
  <c r="R21" i="5"/>
  <c r="R22" i="5"/>
  <c r="R23" i="5"/>
  <c r="R24" i="5"/>
  <c r="R25" i="5"/>
  <c r="R26" i="5"/>
  <c r="R27" i="5"/>
  <c r="R28" i="5"/>
  <c r="C14" i="5"/>
  <c r="E14" i="5"/>
  <c r="B14" i="5"/>
  <c r="E20" i="5"/>
  <c r="E21" i="5"/>
  <c r="E22" i="5"/>
  <c r="E23" i="5"/>
  <c r="E24" i="5"/>
  <c r="E25" i="5"/>
  <c r="E26" i="5"/>
  <c r="E27" i="5"/>
  <c r="E28" i="5"/>
  <c r="J28" i="5"/>
  <c r="P13" i="5"/>
  <c r="H28" i="5" s="1"/>
  <c r="K13" i="5"/>
  <c r="G28" i="5" s="1"/>
  <c r="O13" i="5"/>
  <c r="F28" i="5" s="1"/>
  <c r="J27" i="5"/>
  <c r="P12" i="5"/>
  <c r="H27" i="5" s="1"/>
  <c r="O12" i="5"/>
  <c r="F27" i="5" s="1"/>
  <c r="J26" i="5"/>
  <c r="P11" i="5"/>
  <c r="H26" i="5" s="1"/>
  <c r="K11" i="5"/>
  <c r="G26" i="5" s="1"/>
  <c r="O11" i="5"/>
  <c r="F26" i="5" s="1"/>
  <c r="J25" i="5"/>
  <c r="P10" i="5"/>
  <c r="H25" i="5" s="1"/>
  <c r="O10" i="5"/>
  <c r="F25" i="5" s="1"/>
  <c r="J24" i="5"/>
  <c r="P9" i="5"/>
  <c r="H24" i="5" s="1"/>
  <c r="O9" i="5"/>
  <c r="F24" i="5" s="1"/>
  <c r="J23" i="5"/>
  <c r="P8" i="5"/>
  <c r="H23" i="5" s="1"/>
  <c r="O8" i="5"/>
  <c r="F23" i="5" s="1"/>
  <c r="J22" i="5"/>
  <c r="L7" i="5"/>
  <c r="I22" i="5" s="1"/>
  <c r="P7" i="5"/>
  <c r="H22" i="5" s="1"/>
  <c r="O7" i="5"/>
  <c r="F22" i="5" s="1"/>
  <c r="J21" i="5"/>
  <c r="P6" i="5"/>
  <c r="H21" i="5" s="1"/>
  <c r="O6" i="5"/>
  <c r="F21" i="5" s="1"/>
  <c r="J20" i="5"/>
  <c r="P5" i="5"/>
  <c r="H20" i="5" s="1"/>
  <c r="O5" i="5"/>
  <c r="F20" i="5" s="1"/>
  <c r="A14" i="5"/>
  <c r="G62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E62" i="4"/>
  <c r="D62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B62" i="4"/>
  <c r="A62" i="4"/>
  <c r="D75" i="4"/>
  <c r="D77" i="4" s="1"/>
  <c r="D78" i="4" s="1"/>
  <c r="E75" i="4"/>
  <c r="F77" i="4" s="1"/>
  <c r="F75" i="4"/>
  <c r="E77" i="4" s="1"/>
  <c r="F91" i="4" s="1"/>
  <c r="E90" i="4"/>
  <c r="E91" i="4"/>
  <c r="E92" i="4"/>
  <c r="D91" i="4"/>
  <c r="D94" i="4" s="1"/>
  <c r="D98" i="4" s="1"/>
  <c r="F18" i="4"/>
  <c r="I5" i="4"/>
  <c r="L5" i="4" s="1"/>
  <c r="I24" i="4" s="1"/>
  <c r="I6" i="4"/>
  <c r="L6" i="4" s="1"/>
  <c r="I25" i="4" s="1"/>
  <c r="I7" i="4"/>
  <c r="I8" i="4"/>
  <c r="L8" i="4" s="1"/>
  <c r="I27" i="4" s="1"/>
  <c r="I9" i="4"/>
  <c r="L9" i="4" s="1"/>
  <c r="I28" i="4" s="1"/>
  <c r="I10" i="4"/>
  <c r="L10" i="4" s="1"/>
  <c r="I29" i="4" s="1"/>
  <c r="I11" i="4"/>
  <c r="L11" i="4" s="1"/>
  <c r="I30" i="4" s="1"/>
  <c r="I12" i="4"/>
  <c r="L12" i="4" s="1"/>
  <c r="I31" i="4" s="1"/>
  <c r="I13" i="4"/>
  <c r="L13" i="4" s="1"/>
  <c r="I32" i="4" s="1"/>
  <c r="I14" i="4"/>
  <c r="I15" i="4"/>
  <c r="L15" i="4" s="1"/>
  <c r="I34" i="4" s="1"/>
  <c r="I16" i="4"/>
  <c r="L16" i="4" s="1"/>
  <c r="I35" i="4" s="1"/>
  <c r="I17" i="4"/>
  <c r="L17" i="4" s="1"/>
  <c r="I36" i="4" s="1"/>
  <c r="H5" i="4"/>
  <c r="K5" i="4" s="1"/>
  <c r="G24" i="4" s="1"/>
  <c r="H6" i="4"/>
  <c r="H7" i="4"/>
  <c r="K7" i="4" s="1"/>
  <c r="G26" i="4" s="1"/>
  <c r="H8" i="4"/>
  <c r="H9" i="4"/>
  <c r="H10" i="4"/>
  <c r="K10" i="4" s="1"/>
  <c r="G29" i="4" s="1"/>
  <c r="H11" i="4"/>
  <c r="K11" i="4" s="1"/>
  <c r="G30" i="4" s="1"/>
  <c r="H12" i="4"/>
  <c r="H13" i="4"/>
  <c r="K13" i="4" s="1"/>
  <c r="G32" i="4" s="1"/>
  <c r="H14" i="4"/>
  <c r="H15" i="4"/>
  <c r="K15" i="4" s="1"/>
  <c r="G34" i="4" s="1"/>
  <c r="H16" i="4"/>
  <c r="H17" i="4"/>
  <c r="D5" i="4"/>
  <c r="N5" i="4" s="1"/>
  <c r="D6" i="4"/>
  <c r="N6" i="4" s="1"/>
  <c r="D7" i="4"/>
  <c r="D8" i="4"/>
  <c r="D9" i="4"/>
  <c r="N9" i="4" s="1"/>
  <c r="D10" i="4"/>
  <c r="N10" i="4" s="1"/>
  <c r="D11" i="4"/>
  <c r="N11" i="4" s="1"/>
  <c r="D12" i="4"/>
  <c r="N12" i="4" s="1"/>
  <c r="D13" i="4"/>
  <c r="N13" i="4" s="1"/>
  <c r="D14" i="4"/>
  <c r="N14" i="4" s="1"/>
  <c r="D15" i="4"/>
  <c r="N15" i="4" s="1"/>
  <c r="D16" i="4"/>
  <c r="N16" i="4" s="1"/>
  <c r="D17" i="4"/>
  <c r="N17" i="4" s="1"/>
  <c r="J46" i="4"/>
  <c r="K46" i="4"/>
  <c r="N8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C18" i="4"/>
  <c r="E18" i="4"/>
  <c r="B18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J36" i="4"/>
  <c r="P17" i="4"/>
  <c r="H36" i="4" s="1"/>
  <c r="O17" i="4"/>
  <c r="F36" i="4" s="1"/>
  <c r="J35" i="4"/>
  <c r="P16" i="4"/>
  <c r="H35" i="4" s="1"/>
  <c r="O16" i="4"/>
  <c r="F35" i="4" s="1"/>
  <c r="J34" i="4"/>
  <c r="P15" i="4"/>
  <c r="H34" i="4" s="1"/>
  <c r="O15" i="4"/>
  <c r="F34" i="4" s="1"/>
  <c r="J33" i="4"/>
  <c r="L14" i="4"/>
  <c r="I33" i="4" s="1"/>
  <c r="P14" i="4"/>
  <c r="H33" i="4" s="1"/>
  <c r="O14" i="4"/>
  <c r="F33" i="4" s="1"/>
  <c r="J32" i="4"/>
  <c r="P13" i="4"/>
  <c r="H32" i="4" s="1"/>
  <c r="O13" i="4"/>
  <c r="F32" i="4" s="1"/>
  <c r="J31" i="4"/>
  <c r="P12" i="4"/>
  <c r="H31" i="4" s="1"/>
  <c r="O12" i="4"/>
  <c r="F31" i="4" s="1"/>
  <c r="J30" i="4"/>
  <c r="P11" i="4"/>
  <c r="H30" i="4" s="1"/>
  <c r="O11" i="4"/>
  <c r="F30" i="4" s="1"/>
  <c r="J29" i="4"/>
  <c r="P10" i="4"/>
  <c r="H29" i="4" s="1"/>
  <c r="O10" i="4"/>
  <c r="F29" i="4" s="1"/>
  <c r="J28" i="4"/>
  <c r="P9" i="4"/>
  <c r="H28" i="4" s="1"/>
  <c r="O9" i="4"/>
  <c r="F28" i="4" s="1"/>
  <c r="J27" i="4"/>
  <c r="P8" i="4"/>
  <c r="H27" i="4" s="1"/>
  <c r="O8" i="4"/>
  <c r="F27" i="4" s="1"/>
  <c r="J26" i="4"/>
  <c r="P7" i="4"/>
  <c r="H26" i="4" s="1"/>
  <c r="O7" i="4"/>
  <c r="F26" i="4" s="1"/>
  <c r="J25" i="4"/>
  <c r="P6" i="4"/>
  <c r="H25" i="4" s="1"/>
  <c r="O6" i="4"/>
  <c r="F25" i="4" s="1"/>
  <c r="J24" i="4"/>
  <c r="P5" i="4"/>
  <c r="H24" i="4" s="1"/>
  <c r="O5" i="4"/>
  <c r="F24" i="4" s="1"/>
  <c r="A18" i="4"/>
  <c r="G62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E62" i="3"/>
  <c r="D62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B62" i="3"/>
  <c r="A62" i="3"/>
  <c r="D75" i="3"/>
  <c r="C91" i="3" s="1"/>
  <c r="C94" i="3" s="1"/>
  <c r="C98" i="3" s="1"/>
  <c r="E75" i="3"/>
  <c r="F77" i="3" s="1"/>
  <c r="E78" i="3" s="1"/>
  <c r="F75" i="3"/>
  <c r="E77" i="3" s="1"/>
  <c r="F78" i="3" s="1"/>
  <c r="E90" i="3"/>
  <c r="E91" i="3"/>
  <c r="E92" i="3"/>
  <c r="D91" i="3"/>
  <c r="D94" i="3" s="1"/>
  <c r="D98" i="3" s="1"/>
  <c r="F18" i="3"/>
  <c r="I5" i="3"/>
  <c r="L5" i="3" s="1"/>
  <c r="I24" i="3" s="1"/>
  <c r="I6" i="3"/>
  <c r="I7" i="3"/>
  <c r="L7" i="3" s="1"/>
  <c r="I26" i="3" s="1"/>
  <c r="I8" i="3"/>
  <c r="I9" i="3"/>
  <c r="L9" i="3" s="1"/>
  <c r="I28" i="3" s="1"/>
  <c r="I10" i="3"/>
  <c r="I11" i="3"/>
  <c r="L11" i="3" s="1"/>
  <c r="I30" i="3" s="1"/>
  <c r="I12" i="3"/>
  <c r="L12" i="3" s="1"/>
  <c r="I31" i="3" s="1"/>
  <c r="I13" i="3"/>
  <c r="L13" i="3" s="1"/>
  <c r="I32" i="3" s="1"/>
  <c r="I14" i="3"/>
  <c r="I15" i="3"/>
  <c r="L15" i="3" s="1"/>
  <c r="I34" i="3" s="1"/>
  <c r="I16" i="3"/>
  <c r="I17" i="3"/>
  <c r="L17" i="3" s="1"/>
  <c r="I36" i="3" s="1"/>
  <c r="H5" i="3"/>
  <c r="H6" i="3"/>
  <c r="K6" i="3" s="1"/>
  <c r="G25" i="3" s="1"/>
  <c r="H7" i="3"/>
  <c r="K7" i="3" s="1"/>
  <c r="G26" i="3" s="1"/>
  <c r="H8" i="3"/>
  <c r="K8" i="3" s="1"/>
  <c r="G27" i="3" s="1"/>
  <c r="H9" i="3"/>
  <c r="K9" i="3" s="1"/>
  <c r="G28" i="3" s="1"/>
  <c r="H10" i="3"/>
  <c r="K10" i="3" s="1"/>
  <c r="G29" i="3" s="1"/>
  <c r="H11" i="3"/>
  <c r="K11" i="3" s="1"/>
  <c r="G30" i="3" s="1"/>
  <c r="H12" i="3"/>
  <c r="K12" i="3" s="1"/>
  <c r="G31" i="3" s="1"/>
  <c r="H13" i="3"/>
  <c r="K13" i="3" s="1"/>
  <c r="G32" i="3" s="1"/>
  <c r="H14" i="3"/>
  <c r="K14" i="3" s="1"/>
  <c r="G33" i="3" s="1"/>
  <c r="H15" i="3"/>
  <c r="K15" i="3" s="1"/>
  <c r="G34" i="3" s="1"/>
  <c r="H16" i="3"/>
  <c r="K16" i="3" s="1"/>
  <c r="G35" i="3" s="1"/>
  <c r="H17" i="3"/>
  <c r="K17" i="3" s="1"/>
  <c r="G36" i="3" s="1"/>
  <c r="D5" i="3"/>
  <c r="N5" i="3" s="1"/>
  <c r="D6" i="3"/>
  <c r="N6" i="3" s="1"/>
  <c r="D7" i="3"/>
  <c r="N7" i="3" s="1"/>
  <c r="D8" i="3"/>
  <c r="N8" i="3" s="1"/>
  <c r="D9" i="3"/>
  <c r="N9" i="3" s="1"/>
  <c r="D10" i="3"/>
  <c r="N10" i="3" s="1"/>
  <c r="D11" i="3"/>
  <c r="N11" i="3" s="1"/>
  <c r="D12" i="3"/>
  <c r="N12" i="3" s="1"/>
  <c r="D13" i="3"/>
  <c r="N13" i="3" s="1"/>
  <c r="D14" i="3"/>
  <c r="N14" i="3" s="1"/>
  <c r="D15" i="3"/>
  <c r="N15" i="3" s="1"/>
  <c r="D16" i="3"/>
  <c r="N16" i="3" s="1"/>
  <c r="D17" i="3"/>
  <c r="N17" i="3" s="1"/>
  <c r="J46" i="3"/>
  <c r="K46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C18" i="3"/>
  <c r="E18" i="3"/>
  <c r="B18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J36" i="3"/>
  <c r="P17" i="3"/>
  <c r="H36" i="3" s="1"/>
  <c r="O17" i="3"/>
  <c r="F36" i="3" s="1"/>
  <c r="J35" i="3"/>
  <c r="L16" i="3"/>
  <c r="I35" i="3" s="1"/>
  <c r="P16" i="3"/>
  <c r="H35" i="3" s="1"/>
  <c r="O16" i="3"/>
  <c r="F35" i="3" s="1"/>
  <c r="J34" i="3"/>
  <c r="P15" i="3"/>
  <c r="H34" i="3" s="1"/>
  <c r="O15" i="3"/>
  <c r="F34" i="3" s="1"/>
  <c r="J33" i="3"/>
  <c r="P14" i="3"/>
  <c r="H33" i="3" s="1"/>
  <c r="O14" i="3"/>
  <c r="F33" i="3" s="1"/>
  <c r="J32" i="3"/>
  <c r="P13" i="3"/>
  <c r="H32" i="3" s="1"/>
  <c r="O13" i="3"/>
  <c r="F32" i="3" s="1"/>
  <c r="J31" i="3"/>
  <c r="P12" i="3"/>
  <c r="H31" i="3" s="1"/>
  <c r="O12" i="3"/>
  <c r="F31" i="3" s="1"/>
  <c r="J30" i="3"/>
  <c r="P11" i="3"/>
  <c r="H30" i="3" s="1"/>
  <c r="O11" i="3"/>
  <c r="F30" i="3" s="1"/>
  <c r="J29" i="3"/>
  <c r="P10" i="3"/>
  <c r="H29" i="3" s="1"/>
  <c r="O10" i="3"/>
  <c r="F29" i="3" s="1"/>
  <c r="J28" i="3"/>
  <c r="P9" i="3"/>
  <c r="H28" i="3" s="1"/>
  <c r="O9" i="3"/>
  <c r="F28" i="3" s="1"/>
  <c r="J27" i="3"/>
  <c r="L8" i="3"/>
  <c r="I27" i="3" s="1"/>
  <c r="P8" i="3"/>
  <c r="H27" i="3" s="1"/>
  <c r="O8" i="3"/>
  <c r="F27" i="3" s="1"/>
  <c r="J26" i="3"/>
  <c r="P7" i="3"/>
  <c r="H26" i="3" s="1"/>
  <c r="O7" i="3"/>
  <c r="F26" i="3" s="1"/>
  <c r="J25" i="3"/>
  <c r="P6" i="3"/>
  <c r="H25" i="3" s="1"/>
  <c r="O6" i="3"/>
  <c r="F25" i="3" s="1"/>
  <c r="J24" i="3"/>
  <c r="P5" i="3"/>
  <c r="H24" i="3" s="1"/>
  <c r="O5" i="3"/>
  <c r="F24" i="3" s="1"/>
  <c r="A18" i="3"/>
  <c r="G62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E62" i="2"/>
  <c r="D62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B62" i="2"/>
  <c r="A62" i="2"/>
  <c r="D75" i="2"/>
  <c r="D77" i="2" s="1"/>
  <c r="D78" i="2" s="1"/>
  <c r="E75" i="2"/>
  <c r="F77" i="2" s="1"/>
  <c r="E78" i="2" s="1"/>
  <c r="F75" i="2"/>
  <c r="E77" i="2" s="1"/>
  <c r="F78" i="2" s="1"/>
  <c r="E90" i="2"/>
  <c r="E91" i="2"/>
  <c r="E92" i="2"/>
  <c r="D91" i="2"/>
  <c r="D94" i="2" s="1"/>
  <c r="D98" i="2" s="1"/>
  <c r="F18" i="2"/>
  <c r="I5" i="2"/>
  <c r="I6" i="2"/>
  <c r="L6" i="2" s="1"/>
  <c r="I25" i="2" s="1"/>
  <c r="I7" i="2"/>
  <c r="L7" i="2" s="1"/>
  <c r="I26" i="2" s="1"/>
  <c r="I8" i="2"/>
  <c r="L8" i="2" s="1"/>
  <c r="I27" i="2" s="1"/>
  <c r="I9" i="2"/>
  <c r="L9" i="2" s="1"/>
  <c r="I28" i="2" s="1"/>
  <c r="I10" i="2"/>
  <c r="L10" i="2" s="1"/>
  <c r="I29" i="2" s="1"/>
  <c r="I11" i="2"/>
  <c r="L11" i="2" s="1"/>
  <c r="I30" i="2" s="1"/>
  <c r="I12" i="2"/>
  <c r="L12" i="2" s="1"/>
  <c r="I31" i="2" s="1"/>
  <c r="I13" i="2"/>
  <c r="L13" i="2" s="1"/>
  <c r="I32" i="2" s="1"/>
  <c r="I14" i="2"/>
  <c r="L14" i="2" s="1"/>
  <c r="I33" i="2" s="1"/>
  <c r="I15" i="2"/>
  <c r="L15" i="2" s="1"/>
  <c r="I34" i="2" s="1"/>
  <c r="I16" i="2"/>
  <c r="L16" i="2" s="1"/>
  <c r="I35" i="2" s="1"/>
  <c r="I17" i="2"/>
  <c r="L17" i="2" s="1"/>
  <c r="I36" i="2" s="1"/>
  <c r="H5" i="2"/>
  <c r="J5" i="2" s="1"/>
  <c r="H6" i="2"/>
  <c r="H7" i="2"/>
  <c r="K7" i="2" s="1"/>
  <c r="G26" i="2" s="1"/>
  <c r="H8" i="2"/>
  <c r="H9" i="2"/>
  <c r="J9" i="2" s="1"/>
  <c r="H10" i="2"/>
  <c r="H11" i="2"/>
  <c r="K11" i="2" s="1"/>
  <c r="G30" i="2" s="1"/>
  <c r="H12" i="2"/>
  <c r="H13" i="2"/>
  <c r="J13" i="2" s="1"/>
  <c r="H14" i="2"/>
  <c r="H15" i="2"/>
  <c r="K15" i="2" s="1"/>
  <c r="G34" i="2" s="1"/>
  <c r="H16" i="2"/>
  <c r="H17" i="2"/>
  <c r="J17" i="2" s="1"/>
  <c r="D5" i="2"/>
  <c r="N5" i="2" s="1"/>
  <c r="D6" i="2"/>
  <c r="N6" i="2" s="1"/>
  <c r="D7" i="2"/>
  <c r="N7" i="2" s="1"/>
  <c r="D8" i="2"/>
  <c r="D9" i="2"/>
  <c r="N9" i="2" s="1"/>
  <c r="D10" i="2"/>
  <c r="N10" i="2" s="1"/>
  <c r="D11" i="2"/>
  <c r="N11" i="2" s="1"/>
  <c r="D12" i="2"/>
  <c r="N12" i="2" s="1"/>
  <c r="D13" i="2"/>
  <c r="N13" i="2" s="1"/>
  <c r="D14" i="2"/>
  <c r="N14" i="2" s="1"/>
  <c r="D15" i="2"/>
  <c r="N15" i="2" s="1"/>
  <c r="D16" i="2"/>
  <c r="N16" i="2" s="1"/>
  <c r="D17" i="2"/>
  <c r="N17" i="2" s="1"/>
  <c r="J46" i="2"/>
  <c r="K46" i="2"/>
  <c r="N8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C18" i="2"/>
  <c r="E18" i="2"/>
  <c r="B18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J36" i="2"/>
  <c r="P17" i="2"/>
  <c r="H36" i="2" s="1"/>
  <c r="O17" i="2"/>
  <c r="F36" i="2" s="1"/>
  <c r="J35" i="2"/>
  <c r="P16" i="2"/>
  <c r="H35" i="2" s="1"/>
  <c r="O16" i="2"/>
  <c r="F35" i="2" s="1"/>
  <c r="J34" i="2"/>
  <c r="P15" i="2"/>
  <c r="H34" i="2" s="1"/>
  <c r="O15" i="2"/>
  <c r="F34" i="2" s="1"/>
  <c r="J33" i="2"/>
  <c r="P14" i="2"/>
  <c r="H33" i="2" s="1"/>
  <c r="O14" i="2"/>
  <c r="F33" i="2" s="1"/>
  <c r="J32" i="2"/>
  <c r="P13" i="2"/>
  <c r="H32" i="2" s="1"/>
  <c r="O13" i="2"/>
  <c r="F32" i="2" s="1"/>
  <c r="J31" i="2"/>
  <c r="P12" i="2"/>
  <c r="H31" i="2" s="1"/>
  <c r="O12" i="2"/>
  <c r="F31" i="2" s="1"/>
  <c r="J30" i="2"/>
  <c r="P11" i="2"/>
  <c r="H30" i="2" s="1"/>
  <c r="O11" i="2"/>
  <c r="F30" i="2" s="1"/>
  <c r="J29" i="2"/>
  <c r="P10" i="2"/>
  <c r="H29" i="2" s="1"/>
  <c r="O10" i="2"/>
  <c r="F29" i="2" s="1"/>
  <c r="J28" i="2"/>
  <c r="P9" i="2"/>
  <c r="H28" i="2" s="1"/>
  <c r="O9" i="2"/>
  <c r="F28" i="2"/>
  <c r="J27" i="2"/>
  <c r="P8" i="2"/>
  <c r="H27" i="2" s="1"/>
  <c r="O8" i="2"/>
  <c r="F27" i="2" s="1"/>
  <c r="J26" i="2"/>
  <c r="P7" i="2"/>
  <c r="H26" i="2" s="1"/>
  <c r="O7" i="2"/>
  <c r="F26" i="2" s="1"/>
  <c r="J25" i="2"/>
  <c r="P6" i="2"/>
  <c r="H25" i="2" s="1"/>
  <c r="O6" i="2"/>
  <c r="F25" i="2" s="1"/>
  <c r="J24" i="2"/>
  <c r="L5" i="2"/>
  <c r="I24" i="2" s="1"/>
  <c r="P5" i="2"/>
  <c r="H24" i="2" s="1"/>
  <c r="O5" i="2"/>
  <c r="F24" i="2" s="1"/>
  <c r="A18" i="2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H5" i="1"/>
  <c r="K5" i="1" s="1"/>
  <c r="G29" i="1" s="1"/>
  <c r="I5" i="1"/>
  <c r="L5" i="1" s="1"/>
  <c r="I29" i="1" s="1"/>
  <c r="H6" i="1"/>
  <c r="I6" i="1"/>
  <c r="L6" i="1" s="1"/>
  <c r="I30" i="1" s="1"/>
  <c r="H7" i="1"/>
  <c r="K7" i="1" s="1"/>
  <c r="G31" i="1" s="1"/>
  <c r="I7" i="1"/>
  <c r="L7" i="1" s="1"/>
  <c r="I31" i="1" s="1"/>
  <c r="H8" i="1"/>
  <c r="I8" i="1"/>
  <c r="L8" i="1" s="1"/>
  <c r="I32" i="1" s="1"/>
  <c r="H9" i="1"/>
  <c r="K9" i="1" s="1"/>
  <c r="G33" i="1" s="1"/>
  <c r="I9" i="1"/>
  <c r="L9" i="1" s="1"/>
  <c r="I33" i="1" s="1"/>
  <c r="H10" i="1"/>
  <c r="I10" i="1"/>
  <c r="L10" i="1" s="1"/>
  <c r="I34" i="1" s="1"/>
  <c r="H11" i="1"/>
  <c r="K11" i="1" s="1"/>
  <c r="G35" i="1" s="1"/>
  <c r="I11" i="1"/>
  <c r="L11" i="1" s="1"/>
  <c r="I35" i="1" s="1"/>
  <c r="H12" i="1"/>
  <c r="I12" i="1"/>
  <c r="L12" i="1" s="1"/>
  <c r="I36" i="1" s="1"/>
  <c r="H13" i="1"/>
  <c r="K13" i="1" s="1"/>
  <c r="G37" i="1" s="1"/>
  <c r="I13" i="1"/>
  <c r="L13" i="1" s="1"/>
  <c r="I37" i="1" s="1"/>
  <c r="H14" i="1"/>
  <c r="I14" i="1"/>
  <c r="L14" i="1" s="1"/>
  <c r="I38" i="1" s="1"/>
  <c r="H15" i="1"/>
  <c r="K15" i="1" s="1"/>
  <c r="G39" i="1" s="1"/>
  <c r="I15" i="1"/>
  <c r="L15" i="1" s="1"/>
  <c r="I39" i="1" s="1"/>
  <c r="H16" i="1"/>
  <c r="I16" i="1"/>
  <c r="H17" i="1"/>
  <c r="K17" i="1" s="1"/>
  <c r="G41" i="1" s="1"/>
  <c r="I17" i="1"/>
  <c r="L17" i="1" s="1"/>
  <c r="I41" i="1" s="1"/>
  <c r="H18" i="1"/>
  <c r="I18" i="1"/>
  <c r="L18" i="1" s="1"/>
  <c r="I42" i="1" s="1"/>
  <c r="H19" i="1"/>
  <c r="I19" i="1"/>
  <c r="L19" i="1" s="1"/>
  <c r="I43" i="1" s="1"/>
  <c r="H20" i="1"/>
  <c r="I20" i="1"/>
  <c r="J20" i="1" s="1"/>
  <c r="H21" i="1"/>
  <c r="K21" i="1" s="1"/>
  <c r="G45" i="1" s="1"/>
  <c r="I21" i="1"/>
  <c r="L21" i="1" s="1"/>
  <c r="I45" i="1" s="1"/>
  <c r="H22" i="1"/>
  <c r="I22" i="1"/>
  <c r="L22" i="1" s="1"/>
  <c r="I46" i="1" s="1"/>
  <c r="D5" i="1"/>
  <c r="N5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R29" i="1"/>
  <c r="P6" i="1"/>
  <c r="P7" i="1"/>
  <c r="H31" i="1" s="1"/>
  <c r="P8" i="1"/>
  <c r="H32" i="1" s="1"/>
  <c r="P9" i="1"/>
  <c r="H33" i="1" s="1"/>
  <c r="P10" i="1"/>
  <c r="P11" i="1"/>
  <c r="H35" i="1" s="1"/>
  <c r="P12" i="1"/>
  <c r="H36" i="1" s="1"/>
  <c r="P13" i="1"/>
  <c r="H37" i="1" s="1"/>
  <c r="P14" i="1"/>
  <c r="H38" i="1" s="1"/>
  <c r="P15" i="1"/>
  <c r="H39" i="1" s="1"/>
  <c r="P16" i="1"/>
  <c r="H40" i="1" s="1"/>
  <c r="P17" i="1"/>
  <c r="H41" i="1" s="1"/>
  <c r="P18" i="1"/>
  <c r="H42" i="1" s="1"/>
  <c r="P19" i="1"/>
  <c r="H43" i="1" s="1"/>
  <c r="P20" i="1"/>
  <c r="H44" i="1" s="1"/>
  <c r="P21" i="1"/>
  <c r="H45" i="1" s="1"/>
  <c r="P22" i="1"/>
  <c r="H46" i="1" s="1"/>
  <c r="O6" i="1"/>
  <c r="F30" i="1" s="1"/>
  <c r="O7" i="1"/>
  <c r="F31" i="1" s="1"/>
  <c r="O8" i="1"/>
  <c r="F32" i="1" s="1"/>
  <c r="O9" i="1"/>
  <c r="F33" i="1" s="1"/>
  <c r="O10" i="1"/>
  <c r="F34" i="1" s="1"/>
  <c r="O11" i="1"/>
  <c r="F35" i="1" s="1"/>
  <c r="O12" i="1"/>
  <c r="F36" i="1" s="1"/>
  <c r="O13" i="1"/>
  <c r="F37" i="1" s="1"/>
  <c r="O14" i="1"/>
  <c r="F38" i="1" s="1"/>
  <c r="O15" i="1"/>
  <c r="F39" i="1" s="1"/>
  <c r="O16" i="1"/>
  <c r="F40" i="1" s="1"/>
  <c r="O17" i="1"/>
  <c r="F41" i="1" s="1"/>
  <c r="O18" i="1"/>
  <c r="F42" i="1" s="1"/>
  <c r="O19" i="1"/>
  <c r="F43" i="1" s="1"/>
  <c r="O20" i="1"/>
  <c r="F44" i="1" s="1"/>
  <c r="O21" i="1"/>
  <c r="F45" i="1" s="1"/>
  <c r="O22" i="1"/>
  <c r="F46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K12" i="1"/>
  <c r="G36" i="1" s="1"/>
  <c r="K16" i="1"/>
  <c r="G40" i="1" s="1"/>
  <c r="L16" i="1"/>
  <c r="I40" i="1" s="1"/>
  <c r="K20" i="1"/>
  <c r="G44" i="1" s="1"/>
  <c r="E30" i="1"/>
  <c r="H30" i="1"/>
  <c r="J30" i="1"/>
  <c r="E31" i="1"/>
  <c r="J31" i="1"/>
  <c r="E32" i="1"/>
  <c r="J32" i="1"/>
  <c r="E33" i="1"/>
  <c r="J33" i="1"/>
  <c r="E34" i="1"/>
  <c r="H34" i="1"/>
  <c r="J34" i="1"/>
  <c r="E35" i="1"/>
  <c r="J35" i="1"/>
  <c r="E36" i="1"/>
  <c r="J36" i="1"/>
  <c r="E37" i="1"/>
  <c r="J37" i="1"/>
  <c r="E38" i="1"/>
  <c r="J38" i="1"/>
  <c r="E39" i="1"/>
  <c r="J39" i="1"/>
  <c r="E40" i="1"/>
  <c r="J40" i="1"/>
  <c r="E41" i="1"/>
  <c r="J41" i="1"/>
  <c r="E42" i="1"/>
  <c r="J42" i="1"/>
  <c r="E43" i="1"/>
  <c r="J43" i="1"/>
  <c r="E44" i="1"/>
  <c r="J44" i="1"/>
  <c r="E45" i="1"/>
  <c r="J45" i="1"/>
  <c r="E46" i="1"/>
  <c r="J46" i="1"/>
  <c r="J56" i="1"/>
  <c r="D85" i="1"/>
  <c r="D87" i="1" s="1"/>
  <c r="E85" i="1"/>
  <c r="F87" i="1" s="1"/>
  <c r="F85" i="1"/>
  <c r="E87" i="1" s="1"/>
  <c r="F101" i="1" s="1"/>
  <c r="E100" i="1"/>
  <c r="E101" i="1"/>
  <c r="E102" i="1"/>
  <c r="D101" i="1"/>
  <c r="D104" i="1" s="1"/>
  <c r="D108" i="1" s="1"/>
  <c r="F23" i="1"/>
  <c r="C23" i="1"/>
  <c r="E23" i="1"/>
  <c r="B23" i="1"/>
  <c r="E29" i="1"/>
  <c r="J29" i="1"/>
  <c r="P5" i="1"/>
  <c r="H29" i="1" s="1"/>
  <c r="O5" i="1"/>
  <c r="F29" i="1" s="1"/>
  <c r="A23" i="1"/>
  <c r="J11" i="5" l="1"/>
  <c r="J13" i="5"/>
  <c r="J5" i="5"/>
  <c r="F50" i="5"/>
  <c r="J16" i="2"/>
  <c r="J12" i="2"/>
  <c r="J8" i="2"/>
  <c r="J21" i="1"/>
  <c r="J19" i="1"/>
  <c r="J17" i="1"/>
  <c r="J5" i="1"/>
  <c r="B37" i="3"/>
  <c r="J17" i="3"/>
  <c r="J5" i="3"/>
  <c r="J16" i="3"/>
  <c r="J8" i="3"/>
  <c r="F62" i="2"/>
  <c r="C62" i="2"/>
  <c r="K17" i="2"/>
  <c r="G36" i="2" s="1"/>
  <c r="C91" i="2"/>
  <c r="C94" i="2" s="1"/>
  <c r="C98" i="2" s="1"/>
  <c r="J22" i="1"/>
  <c r="J13" i="1"/>
  <c r="J16" i="1"/>
  <c r="J14" i="1"/>
  <c r="J12" i="1"/>
  <c r="J8" i="1"/>
  <c r="J6" i="1"/>
  <c r="E104" i="1"/>
  <c r="E108" i="1" s="1"/>
  <c r="H23" i="1"/>
  <c r="K23" i="1" s="1"/>
  <c r="G47" i="1" s="1"/>
  <c r="B47" i="1"/>
  <c r="L20" i="1"/>
  <c r="I44" i="1" s="1"/>
  <c r="J11" i="1"/>
  <c r="O23" i="1"/>
  <c r="F47" i="1" s="1"/>
  <c r="K19" i="1"/>
  <c r="G43" i="1" s="1"/>
  <c r="K8" i="1"/>
  <c r="G32" i="1" s="1"/>
  <c r="J9" i="1"/>
  <c r="R47" i="1"/>
  <c r="N23" i="1"/>
  <c r="J18" i="1"/>
  <c r="J15" i="1"/>
  <c r="J10" i="1"/>
  <c r="J7" i="1"/>
  <c r="F88" i="1"/>
  <c r="G102" i="1" s="1"/>
  <c r="F100" i="1"/>
  <c r="D88" i="1"/>
  <c r="D97" i="1" s="1"/>
  <c r="C101" i="1"/>
  <c r="C104" i="1" s="1"/>
  <c r="C108" i="1" s="1"/>
  <c r="E88" i="1"/>
  <c r="E93" i="1" s="1"/>
  <c r="F102" i="1"/>
  <c r="K22" i="1"/>
  <c r="G46" i="1" s="1"/>
  <c r="K18" i="1"/>
  <c r="G42" i="1" s="1"/>
  <c r="K14" i="1"/>
  <c r="G38" i="1" s="1"/>
  <c r="K10" i="1"/>
  <c r="G34" i="1" s="1"/>
  <c r="K6" i="1"/>
  <c r="G30" i="1" s="1"/>
  <c r="D23" i="1"/>
  <c r="M23" i="1" s="1"/>
  <c r="J47" i="1" s="1"/>
  <c r="H50" i="1" s="1"/>
  <c r="P23" i="1"/>
  <c r="H47" i="1" s="1"/>
  <c r="I23" i="1"/>
  <c r="J6" i="6"/>
  <c r="J7" i="6"/>
  <c r="P10" i="6"/>
  <c r="H21" i="6" s="1"/>
  <c r="F75" i="6"/>
  <c r="F78" i="6" s="1"/>
  <c r="F82" i="6" s="1"/>
  <c r="F71" i="6"/>
  <c r="F65" i="6"/>
  <c r="G76" i="6"/>
  <c r="F64" i="6"/>
  <c r="F69" i="6"/>
  <c r="D69" i="6"/>
  <c r="D72" i="6"/>
  <c r="G74" i="6"/>
  <c r="D71" i="6"/>
  <c r="D66" i="6"/>
  <c r="B21" i="6"/>
  <c r="N10" i="6"/>
  <c r="M10" i="6" s="1"/>
  <c r="J21" i="6" s="1"/>
  <c r="H24" i="6" s="1"/>
  <c r="D67" i="6"/>
  <c r="F70" i="6"/>
  <c r="D10" i="6"/>
  <c r="I10" i="6"/>
  <c r="L10" i="6" s="1"/>
  <c r="I21" i="6" s="1"/>
  <c r="F74" i="6"/>
  <c r="F38" i="6"/>
  <c r="K5" i="6"/>
  <c r="G16" i="6" s="1"/>
  <c r="L6" i="6"/>
  <c r="I17" i="6" s="1"/>
  <c r="K7" i="6"/>
  <c r="G18" i="6" s="1"/>
  <c r="O10" i="6"/>
  <c r="F21" i="6" s="1"/>
  <c r="R21" i="6"/>
  <c r="J9" i="6"/>
  <c r="C38" i="6"/>
  <c r="H10" i="6"/>
  <c r="K10" i="6" s="1"/>
  <c r="G21" i="6" s="1"/>
  <c r="J8" i="6"/>
  <c r="E78" i="6"/>
  <c r="E82" i="6" s="1"/>
  <c r="E62" i="6"/>
  <c r="D65" i="6"/>
  <c r="F67" i="6"/>
  <c r="D70" i="6"/>
  <c r="E71" i="6"/>
  <c r="F72" i="6"/>
  <c r="D64" i="6"/>
  <c r="E65" i="6"/>
  <c r="F66" i="6"/>
  <c r="J7" i="5"/>
  <c r="D14" i="5"/>
  <c r="J9" i="5"/>
  <c r="O14" i="5"/>
  <c r="F29" i="5" s="1"/>
  <c r="K7" i="5"/>
  <c r="G22" i="5" s="1"/>
  <c r="E86" i="5"/>
  <c r="E90" i="5" s="1"/>
  <c r="B29" i="5"/>
  <c r="R29" i="5"/>
  <c r="J10" i="5"/>
  <c r="F70" i="5"/>
  <c r="F82" i="5"/>
  <c r="F86" i="5" s="1"/>
  <c r="F90" i="5" s="1"/>
  <c r="D70" i="5"/>
  <c r="D80" i="5" s="1"/>
  <c r="C50" i="5"/>
  <c r="K10" i="5"/>
  <c r="G25" i="5" s="1"/>
  <c r="J6" i="5"/>
  <c r="K5" i="5"/>
  <c r="G20" i="5" s="1"/>
  <c r="N7" i="5"/>
  <c r="N14" i="5" s="1"/>
  <c r="F77" i="5"/>
  <c r="J8" i="5"/>
  <c r="I14" i="5"/>
  <c r="L14" i="5" s="1"/>
  <c r="I29" i="5" s="1"/>
  <c r="C83" i="5"/>
  <c r="C86" i="5" s="1"/>
  <c r="C90" i="5" s="1"/>
  <c r="E70" i="5"/>
  <c r="E79" i="5" s="1"/>
  <c r="M14" i="5"/>
  <c r="J29" i="5" s="1"/>
  <c r="H32" i="5" s="1"/>
  <c r="K8" i="5"/>
  <c r="G23" i="5" s="1"/>
  <c r="K12" i="5"/>
  <c r="G27" i="5" s="1"/>
  <c r="P14" i="5"/>
  <c r="H29" i="5" s="1"/>
  <c r="F74" i="5"/>
  <c r="D78" i="5"/>
  <c r="F80" i="5"/>
  <c r="H14" i="5"/>
  <c r="K14" i="5" s="1"/>
  <c r="G29" i="5" s="1"/>
  <c r="F73" i="5"/>
  <c r="F62" i="3"/>
  <c r="P18" i="3"/>
  <c r="H37" i="3" s="1"/>
  <c r="C62" i="3"/>
  <c r="J15" i="3"/>
  <c r="D77" i="3"/>
  <c r="D78" i="3" s="1"/>
  <c r="N18" i="3"/>
  <c r="J12" i="3"/>
  <c r="E94" i="3"/>
  <c r="E98" i="3" s="1"/>
  <c r="O18" i="3"/>
  <c r="F37" i="3" s="1"/>
  <c r="J9" i="3"/>
  <c r="J7" i="3"/>
  <c r="H18" i="3"/>
  <c r="K18" i="3" s="1"/>
  <c r="G37" i="3" s="1"/>
  <c r="J14" i="3"/>
  <c r="J10" i="3"/>
  <c r="J6" i="3"/>
  <c r="D18" i="3"/>
  <c r="R37" i="3"/>
  <c r="J13" i="3"/>
  <c r="J11" i="3"/>
  <c r="E88" i="3"/>
  <c r="E81" i="3"/>
  <c r="E82" i="3"/>
  <c r="G91" i="3"/>
  <c r="E85" i="3"/>
  <c r="E80" i="3"/>
  <c r="E87" i="3"/>
  <c r="F85" i="3"/>
  <c r="F80" i="3"/>
  <c r="G92" i="3"/>
  <c r="F81" i="3"/>
  <c r="F87" i="3"/>
  <c r="F82" i="3"/>
  <c r="F88" i="3"/>
  <c r="F83" i="3"/>
  <c r="D87" i="3"/>
  <c r="D82" i="3"/>
  <c r="D85" i="3"/>
  <c r="D86" i="3"/>
  <c r="G90" i="3"/>
  <c r="D88" i="3"/>
  <c r="D80" i="3"/>
  <c r="D81" i="3"/>
  <c r="E86" i="3"/>
  <c r="I18" i="3"/>
  <c r="L18" i="3" s="1"/>
  <c r="I37" i="3" s="1"/>
  <c r="F92" i="3"/>
  <c r="K5" i="3"/>
  <c r="G24" i="3" s="1"/>
  <c r="L6" i="3"/>
  <c r="I25" i="3" s="1"/>
  <c r="L10" i="3"/>
  <c r="I29" i="3" s="1"/>
  <c r="L14" i="3"/>
  <c r="I33" i="3" s="1"/>
  <c r="D83" i="3"/>
  <c r="F86" i="3"/>
  <c r="F91" i="3"/>
  <c r="E83" i="3"/>
  <c r="F90" i="3"/>
  <c r="J7" i="2"/>
  <c r="J15" i="2"/>
  <c r="K8" i="2"/>
  <c r="G27" i="2" s="1"/>
  <c r="J11" i="2"/>
  <c r="K9" i="2"/>
  <c r="G28" i="2" s="1"/>
  <c r="K12" i="2"/>
  <c r="G31" i="2" s="1"/>
  <c r="J10" i="2"/>
  <c r="K5" i="2"/>
  <c r="G24" i="2" s="1"/>
  <c r="K13" i="2"/>
  <c r="G32" i="2" s="1"/>
  <c r="B37" i="2"/>
  <c r="J14" i="2"/>
  <c r="J6" i="2"/>
  <c r="D18" i="2"/>
  <c r="K6" i="2"/>
  <c r="G25" i="2" s="1"/>
  <c r="K10" i="2"/>
  <c r="G29" i="2" s="1"/>
  <c r="K14" i="2"/>
  <c r="G33" i="2" s="1"/>
  <c r="P18" i="2"/>
  <c r="H37" i="2" s="1"/>
  <c r="H18" i="2"/>
  <c r="K18" i="2" s="1"/>
  <c r="G37" i="2" s="1"/>
  <c r="E94" i="2"/>
  <c r="E98" i="2" s="1"/>
  <c r="N18" i="2"/>
  <c r="K16" i="2"/>
  <c r="G35" i="2" s="1"/>
  <c r="O18" i="2"/>
  <c r="F37" i="2" s="1"/>
  <c r="R37" i="2"/>
  <c r="I18" i="2"/>
  <c r="L18" i="2" s="1"/>
  <c r="I37" i="2" s="1"/>
  <c r="F91" i="2"/>
  <c r="F85" i="2"/>
  <c r="F80" i="2"/>
  <c r="G92" i="2"/>
  <c r="F86" i="2"/>
  <c r="F81" i="2"/>
  <c r="F87" i="2"/>
  <c r="F82" i="2"/>
  <c r="F88" i="2"/>
  <c r="F83" i="2"/>
  <c r="E88" i="2"/>
  <c r="G91" i="2"/>
  <c r="E85" i="2"/>
  <c r="E80" i="2"/>
  <c r="E86" i="2"/>
  <c r="E81" i="2"/>
  <c r="E87" i="2"/>
  <c r="E82" i="2"/>
  <c r="D87" i="2"/>
  <c r="D82" i="2"/>
  <c r="G90" i="2"/>
  <c r="D88" i="2"/>
  <c r="D83" i="2"/>
  <c r="D85" i="2"/>
  <c r="D80" i="2"/>
  <c r="D86" i="2"/>
  <c r="D81" i="2"/>
  <c r="F92" i="2"/>
  <c r="E83" i="2"/>
  <c r="F90" i="2"/>
  <c r="G111" i="4"/>
  <c r="E121" i="4" s="1"/>
  <c r="C125" i="4" s="1"/>
  <c r="C91" i="4"/>
  <c r="C94" i="4" s="1"/>
  <c r="C98" i="4" s="1"/>
  <c r="J6" i="4"/>
  <c r="J17" i="4"/>
  <c r="J7" i="4"/>
  <c r="J13" i="4"/>
  <c r="J9" i="4"/>
  <c r="J5" i="4"/>
  <c r="J15" i="4"/>
  <c r="R37" i="4"/>
  <c r="J11" i="4"/>
  <c r="L7" i="4"/>
  <c r="I26" i="4" s="1"/>
  <c r="J14" i="4"/>
  <c r="E94" i="4"/>
  <c r="E98" i="4" s="1"/>
  <c r="D18" i="4"/>
  <c r="J10" i="4"/>
  <c r="P18" i="4"/>
  <c r="H37" i="4" s="1"/>
  <c r="F92" i="4"/>
  <c r="E78" i="4"/>
  <c r="E87" i="4" s="1"/>
  <c r="G90" i="4"/>
  <c r="D87" i="4"/>
  <c r="D82" i="4"/>
  <c r="F90" i="4"/>
  <c r="K6" i="4"/>
  <c r="G25" i="4" s="1"/>
  <c r="K14" i="4"/>
  <c r="G33" i="4" s="1"/>
  <c r="B37" i="4"/>
  <c r="J16" i="4"/>
  <c r="J8" i="4"/>
  <c r="I18" i="4"/>
  <c r="L18" i="4" s="1"/>
  <c r="I37" i="4" s="1"/>
  <c r="F78" i="4"/>
  <c r="F88" i="4" s="1"/>
  <c r="F62" i="4"/>
  <c r="K9" i="4"/>
  <c r="G28" i="4" s="1"/>
  <c r="K17" i="4"/>
  <c r="G36" i="4" s="1"/>
  <c r="C62" i="4"/>
  <c r="N7" i="4"/>
  <c r="N18" i="4" s="1"/>
  <c r="M18" i="4" s="1"/>
  <c r="J37" i="4" s="1"/>
  <c r="H40" i="4" s="1"/>
  <c r="J12" i="4"/>
  <c r="D81" i="4"/>
  <c r="D86" i="4"/>
  <c r="D163" i="4"/>
  <c r="D160" i="4"/>
  <c r="D155" i="4"/>
  <c r="D162" i="4"/>
  <c r="D157" i="4"/>
  <c r="D158" i="4"/>
  <c r="G165" i="4"/>
  <c r="G169" i="4" s="1"/>
  <c r="G173" i="4" s="1"/>
  <c r="D156" i="4"/>
  <c r="O18" i="4"/>
  <c r="F37" i="4" s="1"/>
  <c r="K8" i="4"/>
  <c r="G27" i="4" s="1"/>
  <c r="K12" i="4"/>
  <c r="G31" i="4" s="1"/>
  <c r="K16" i="4"/>
  <c r="G35" i="4" s="1"/>
  <c r="D80" i="4"/>
  <c r="D85" i="4"/>
  <c r="H18" i="4"/>
  <c r="K18" i="4" s="1"/>
  <c r="G37" i="4" s="1"/>
  <c r="F81" i="4"/>
  <c r="D83" i="4"/>
  <c r="D88" i="4"/>
  <c r="D161" i="4"/>
  <c r="G125" i="4"/>
  <c r="A148" i="4"/>
  <c r="A171" i="4" s="1"/>
  <c r="E77" i="5" l="1"/>
  <c r="E78" i="5"/>
  <c r="M18" i="3"/>
  <c r="J37" i="3" s="1"/>
  <c r="H40" i="3" s="1"/>
  <c r="F92" i="1"/>
  <c r="E91" i="1"/>
  <c r="E92" i="1"/>
  <c r="D91" i="1"/>
  <c r="D90" i="1"/>
  <c r="J23" i="1"/>
  <c r="G23" i="1" s="1"/>
  <c r="E47" i="1" s="1"/>
  <c r="D95" i="1"/>
  <c r="D92" i="1"/>
  <c r="F104" i="1"/>
  <c r="F108" i="1" s="1"/>
  <c r="F96" i="1"/>
  <c r="F98" i="1"/>
  <c r="F90" i="1"/>
  <c r="D93" i="1"/>
  <c r="F97" i="1"/>
  <c r="F93" i="1"/>
  <c r="L23" i="1"/>
  <c r="I47" i="1" s="1"/>
  <c r="C50" i="1" s="1"/>
  <c r="F95" i="1"/>
  <c r="F91" i="1"/>
  <c r="E98" i="1"/>
  <c r="E97" i="1"/>
  <c r="G100" i="1"/>
  <c r="D98" i="1"/>
  <c r="G101" i="1"/>
  <c r="E90" i="1"/>
  <c r="E95" i="1"/>
  <c r="E96" i="1"/>
  <c r="D96" i="1"/>
  <c r="J10" i="6"/>
  <c r="G10" i="6" s="1"/>
  <c r="E21" i="6" s="1"/>
  <c r="G25" i="6" s="1"/>
  <c r="E70" i="6"/>
  <c r="E69" i="6"/>
  <c r="G75" i="6"/>
  <c r="G78" i="6" s="1"/>
  <c r="G82" i="6" s="1"/>
  <c r="E64" i="6"/>
  <c r="E72" i="6"/>
  <c r="A57" i="6"/>
  <c r="E67" i="6"/>
  <c r="E66" i="6"/>
  <c r="C24" i="6"/>
  <c r="C25" i="6"/>
  <c r="A56" i="6"/>
  <c r="D73" i="5"/>
  <c r="E74" i="5"/>
  <c r="J14" i="5"/>
  <c r="G14" i="5" s="1"/>
  <c r="E29" i="5" s="1"/>
  <c r="G33" i="5" s="1"/>
  <c r="G84" i="5"/>
  <c r="F72" i="5"/>
  <c r="E72" i="5"/>
  <c r="E73" i="5"/>
  <c r="F78" i="5"/>
  <c r="F79" i="5"/>
  <c r="F75" i="5"/>
  <c r="G82" i="5"/>
  <c r="D74" i="5"/>
  <c r="D79" i="5"/>
  <c r="D72" i="5"/>
  <c r="G83" i="5"/>
  <c r="E80" i="5"/>
  <c r="E75" i="5"/>
  <c r="D77" i="5"/>
  <c r="D75" i="5"/>
  <c r="L38" i="5"/>
  <c r="A64" i="5"/>
  <c r="C32" i="5"/>
  <c r="A65" i="5"/>
  <c r="J18" i="3"/>
  <c r="G18" i="3" s="1"/>
  <c r="E37" i="3" s="1"/>
  <c r="A73" i="3" s="1"/>
  <c r="F94" i="3"/>
  <c r="F98" i="3" s="1"/>
  <c r="G94" i="3"/>
  <c r="G98" i="3" s="1"/>
  <c r="A72" i="3"/>
  <c r="C40" i="3"/>
  <c r="J18" i="2"/>
  <c r="G18" i="2" s="1"/>
  <c r="E37" i="2" s="1"/>
  <c r="M18" i="2"/>
  <c r="J37" i="2" s="1"/>
  <c r="H40" i="2" s="1"/>
  <c r="F94" i="2"/>
  <c r="F98" i="2" s="1"/>
  <c r="A72" i="2"/>
  <c r="C40" i="2"/>
  <c r="G94" i="2"/>
  <c r="G98" i="2" s="1"/>
  <c r="F82" i="4"/>
  <c r="E81" i="4"/>
  <c r="E82" i="4"/>
  <c r="F86" i="4"/>
  <c r="E80" i="4"/>
  <c r="E85" i="4"/>
  <c r="F94" i="4"/>
  <c r="F98" i="4" s="1"/>
  <c r="F87" i="4"/>
  <c r="E86" i="4"/>
  <c r="F83" i="4"/>
  <c r="J18" i="4"/>
  <c r="G18" i="4" s="1"/>
  <c r="E37" i="4" s="1"/>
  <c r="A73" i="4" s="1"/>
  <c r="G91" i="4"/>
  <c r="E88" i="4"/>
  <c r="G92" i="4"/>
  <c r="F85" i="4"/>
  <c r="F80" i="4"/>
  <c r="E83" i="4"/>
  <c r="A72" i="4"/>
  <c r="C40" i="4"/>
  <c r="L30" i="6" l="1"/>
  <c r="L56" i="1"/>
  <c r="A82" i="1"/>
  <c r="L46" i="3"/>
  <c r="C41" i="3"/>
  <c r="G41" i="3"/>
  <c r="A96" i="3"/>
  <c r="C41" i="2"/>
  <c r="A73" i="2"/>
  <c r="A96" i="2" s="1"/>
  <c r="L46" i="2"/>
  <c r="G104" i="1"/>
  <c r="G108" i="1" s="1"/>
  <c r="G51" i="1"/>
  <c r="A83" i="1"/>
  <c r="C51" i="1"/>
  <c r="A80" i="6"/>
  <c r="C33" i="5"/>
  <c r="A88" i="5"/>
  <c r="G86" i="5"/>
  <c r="G90" i="5" s="1"/>
  <c r="G41" i="2"/>
  <c r="G41" i="4"/>
  <c r="G94" i="4"/>
  <c r="G98" i="4" s="1"/>
  <c r="C41" i="4"/>
  <c r="L46" i="4"/>
  <c r="A96" i="4"/>
  <c r="A106" i="1" l="1"/>
</calcChain>
</file>

<file path=xl/sharedStrings.xml><?xml version="1.0" encoding="utf-8"?>
<sst xmlns="http://schemas.openxmlformats.org/spreadsheetml/2006/main" count="1713" uniqueCount="459">
  <si>
    <t>Nº personas</t>
  </si>
  <si>
    <t>Nº de eventos crudos</t>
  </si>
  <si>
    <t>Años de seguimiento</t>
  </si>
  <si>
    <t>Nº personas-año</t>
  </si>
  <si>
    <t>Eventos / 100 personas-año</t>
  </si>
  <si>
    <t>Media de edad (años)</t>
  </si>
  <si>
    <t>Denominación de los estudios</t>
  </si>
  <si>
    <t>Total</t>
  </si>
  <si>
    <t>Ambos grupos combinados</t>
  </si>
  <si>
    <t>/</t>
  </si>
  <si>
    <t>Mortalidad por todas las causas</t>
  </si>
  <si>
    <t>Moderada</t>
  </si>
  <si>
    <t>Baja</t>
  </si>
  <si>
    <t>Puntuación ordinal de importancia o aversión al riesgo</t>
  </si>
  <si>
    <t>Estudios individuales</t>
  </si>
  <si>
    <t>Diseño</t>
  </si>
  <si>
    <t>Heteroge-neidad</t>
  </si>
  <si>
    <t xml:space="preserve">Años de seguimiento (media o mediana) </t>
  </si>
  <si>
    <t>Edad media, años</t>
  </si>
  <si>
    <t>Peso de los estudios (modelo efectos aleatorios)</t>
  </si>
  <si>
    <t>Cálculo por incidencias acumuladas</t>
  </si>
  <si>
    <t>RR (IC (95%)</t>
  </si>
  <si>
    <t>RAR (IC 95%)</t>
  </si>
  <si>
    <t>NNT (IC 95%)</t>
  </si>
  <si>
    <t>Validez de la evidencia</t>
  </si>
  <si>
    <t>ECA</t>
  </si>
  <si>
    <t>Total estudios:</t>
  </si>
  <si>
    <t>Mortalidad por todas las causas, si aplicamos el Modelo de efectos aleatorios</t>
  </si>
  <si>
    <t>METAANÁLISIS</t>
  </si>
  <si>
    <t xml:space="preserve">Aplicando al </t>
  </si>
  <si>
    <t xml:space="preserve">  de eventos/año en el control, para una edad media de </t>
  </si>
  <si>
    <t>años de edad</t>
  </si>
  <si>
    <t xml:space="preserve"> por año</t>
  </si>
  <si>
    <t xml:space="preserve">de eventos estimados en el control en </t>
  </si>
  <si>
    <t>años de seguimiento</t>
  </si>
  <si>
    <t>Si evento</t>
  </si>
  <si>
    <t>No evento</t>
  </si>
  <si>
    <t xml:space="preserve">% RA control = </t>
  </si>
  <si>
    <t>RR (IC 95%) obtenido en el metaanálisis</t>
  </si>
  <si>
    <t>Estimación puntual</t>
  </si>
  <si>
    <t>LI IC 95%</t>
  </si>
  <si>
    <t>LS IC 95%</t>
  </si>
  <si>
    <t>nº de años</t>
  </si>
  <si>
    <t>RA Vit D + Caervención</t>
  </si>
  <si>
    <t>APLICAR SÓLO SI EL NNT Y SUS IC SON POSITIVOS</t>
  </si>
  <si>
    <t>====&gt;  NNT</t>
  </si>
  <si>
    <t>Permanecerán sanos sin tomar el fármaco</t>
  </si>
  <si>
    <t>Permanecerán sanos por tomar el fármaco</t>
  </si>
  <si>
    <t>Enfermarán incluso tomando el fármaco</t>
  </si>
  <si>
    <t>APLICAR SÓLO SI EL NNT Y SUS IC SON NEGATIVOS</t>
  </si>
  <si>
    <t>====&gt;  NND</t>
  </si>
  <si>
    <t>Enfermarán por tomar el fármaco</t>
  </si>
  <si>
    <t>Enfermarán incluso sin tomar el fármaco</t>
  </si>
  <si>
    <t>(</t>
  </si>
  <si>
    <t>-</t>
  </si>
  <si>
    <t>)</t>
  </si>
  <si>
    <t>%</t>
  </si>
  <si>
    <t>% RA Vit D + Caerv</t>
  </si>
  <si>
    <t>% RA control</t>
  </si>
  <si>
    <t>RR (IC 95%)</t>
  </si>
  <si>
    <t>RAR (IC95%)</t>
  </si>
  <si>
    <t>a</t>
  </si>
  <si>
    <t>%Ev en nº de años</t>
  </si>
  <si>
    <t>% RA Interv</t>
  </si>
  <si>
    <t xml:space="preserve">Intervalo de predicción al 95%: </t>
  </si>
  <si>
    <t>En años</t>
  </si>
  <si>
    <t>Ambos</t>
  </si>
  <si>
    <t>Pob MA /1000</t>
  </si>
  <si>
    <t>Intensivo</t>
  </si>
  <si>
    <t>Nº Eventos / total pacientes; Grupo Intensivo</t>
  </si>
  <si>
    <t xml:space="preserve"> % Eventos/ año, Grupo Intensivo</t>
  </si>
  <si>
    <t xml:space="preserve"> % Eventos, Grupo Intensivo</t>
  </si>
  <si>
    <t>Variable buscada</t>
  </si>
  <si>
    <t>Nº pacientes grupo intervención</t>
  </si>
  <si>
    <t>Nº pacientes grupo control</t>
  </si>
  <si>
    <t>20050318-ECA REIN2 1,6y, 53,9y BP137 FG35</t>
  </si>
  <si>
    <t>20100902-ECA AASK 3y, 54,5y BP154 FG47</t>
  </si>
  <si>
    <r>
      <t>I</t>
    </r>
    <r>
      <rPr>
        <b/>
        <i/>
        <vertAlign val="superscript"/>
        <sz val="14"/>
        <color rgb="FFFF6600"/>
        <rFont val="Calibri"/>
        <family val="2"/>
      </rPr>
      <t xml:space="preserve">2 </t>
    </r>
    <r>
      <rPr>
        <b/>
        <sz val="14"/>
        <color rgb="FFFF6600"/>
        <rFont val="Calibri"/>
        <family val="2"/>
      </rPr>
      <t>= 32%</t>
    </r>
  </si>
  <si>
    <t>en 3,7 años</t>
  </si>
  <si>
    <t>Baja-Muy baja</t>
  </si>
  <si>
    <t>Riesgo basal control en 1 año</t>
  </si>
  <si>
    <t>1,08 (0,91-1,27)</t>
  </si>
  <si>
    <t>0,83 (0,65-1,06)</t>
  </si>
  <si>
    <t>0,51 (0,27-0,97)</t>
  </si>
  <si>
    <t>0,67 (0,11-3,96)</t>
  </si>
  <si>
    <t>0,79 (0,21-2,94)</t>
  </si>
  <si>
    <t>0,79 (0,47-1,35)</t>
  </si>
  <si>
    <t>0,89 (0,58-1,35)</t>
  </si>
  <si>
    <t>0,87 (0,52-1,45)</t>
  </si>
  <si>
    <t>1,06 (0,82-1,38)</t>
  </si>
  <si>
    <t>1,98 (0,18-21,68)</t>
  </si>
  <si>
    <t>20050301-ECA MDRD 6,2y, 51,7y BP140 FG33</t>
  </si>
  <si>
    <t>Intevalo de predicción al 95%</t>
  </si>
  <si>
    <t>t teórica"=  t(k-2)- α/2) =</t>
  </si>
  <si>
    <t>0,90 (0,79-1,02)</t>
  </si>
  <si>
    <t>0,90 (0,63-1,27)</t>
  </si>
  <si>
    <t>0,42% (-0,09% a 0,86%)</t>
  </si>
  <si>
    <t>241 (116 a -1086)</t>
  </si>
  <si>
    <t>1,12 (0,43-2,89)</t>
  </si>
  <si>
    <t>--------</t>
  </si>
  <si>
    <t>-2,38% (7,7% a -12,32%)</t>
  </si>
  <si>
    <t>-42 (-8 a 13)</t>
  </si>
  <si>
    <t>-0,23% (0,29% a -0,78%)</t>
  </si>
  <si>
    <t>-430 (-127 a 347)</t>
  </si>
  <si>
    <t>3,6% (8,63% a -1,14%)</t>
  </si>
  <si>
    <t>28 (-88 a 12)</t>
  </si>
  <si>
    <t>5,24% (10,39% a 0,27%)</t>
  </si>
  <si>
    <t>19 (370 a 10)</t>
  </si>
  <si>
    <t>0,92 (0,5-1,7)</t>
  </si>
  <si>
    <t>0,64% (5,6% a -4,34%)</t>
  </si>
  <si>
    <t>157 (-23 a 18)</t>
  </si>
  <si>
    <t>1,6 (1-2,55)</t>
  </si>
  <si>
    <t>-3,81% (-0,05% a -7,59%)</t>
  </si>
  <si>
    <t>-26 (-13 a -1940)</t>
  </si>
  <si>
    <t>0,59% (4,03% a -2,69%)</t>
  </si>
  <si>
    <t>170 (-37 a 25)</t>
  </si>
  <si>
    <t>-1,52% (4,37% a -8,1%)</t>
  </si>
  <si>
    <t>-66 (-12 a 23)</t>
  </si>
  <si>
    <t>-0,04% (0,36% a -0,45%)</t>
  </si>
  <si>
    <t>-2359 (-224 a 279)</t>
  </si>
  <si>
    <t>0,19% (1,46% a -1,04%)</t>
  </si>
  <si>
    <t>538 (-96 a 69)</t>
  </si>
  <si>
    <t>1,05 (0,84-1,3)</t>
  </si>
  <si>
    <t>-0,28% (1,1% a -1,66%)</t>
  </si>
  <si>
    <t>-361 (-60 a 91)</t>
  </si>
  <si>
    <t>0,4% (1,37% a -0,55%)</t>
  </si>
  <si>
    <t>249 (-183 a 73)</t>
  </si>
  <si>
    <t>0,91% (4,07% a -2,26%)</t>
  </si>
  <si>
    <t>110 (-44 a 25)</t>
  </si>
  <si>
    <t>0,23% (1,1% a -0,63%)</t>
  </si>
  <si>
    <t>440 (-158 a 91)</t>
  </si>
  <si>
    <t>0,58 (0,43-0,8)</t>
  </si>
  <si>
    <t>10,05% (15,71% a 4,34%)</t>
  </si>
  <si>
    <t>10 (23 a 6)</t>
  </si>
  <si>
    <t>-0,41% (1,4% a -2,23%)</t>
  </si>
  <si>
    <t>-242 (-45 a 72)</t>
  </si>
  <si>
    <t>0,74 (0,6-0,91)</t>
  </si>
  <si>
    <t>1,17% (1,96% a 0,39%)</t>
  </si>
  <si>
    <t>85 (258 a 51)</t>
  </si>
  <si>
    <t>-0,37% (1,45% a -2,34%)</t>
  </si>
  <si>
    <t>-269 (-43 a 69)</t>
  </si>
  <si>
    <t>Alta-Moderada</t>
  </si>
  <si>
    <t>Mortalidad cardiovascular</t>
  </si>
  <si>
    <r>
      <t>I</t>
    </r>
    <r>
      <rPr>
        <b/>
        <i/>
        <vertAlign val="superscript"/>
        <sz val="14"/>
        <color rgb="FFFF6600"/>
        <rFont val="Calibri"/>
        <family val="2"/>
      </rPr>
      <t xml:space="preserve">2 </t>
    </r>
    <r>
      <rPr>
        <b/>
        <sz val="14"/>
        <color rgb="FFFF6600"/>
        <rFont val="Calibri"/>
        <family val="2"/>
      </rPr>
      <t>= 40%</t>
    </r>
  </si>
  <si>
    <t>0,06% (-0,01% a 0,12%)</t>
  </si>
  <si>
    <t>1638 (846 a -11493)</t>
  </si>
  <si>
    <t>1,49%</t>
  </si>
  <si>
    <t>1,78%</t>
  </si>
  <si>
    <t>0,29% (-0,04% a 0,56%)</t>
  </si>
  <si>
    <t>346 (179 a -2427)</t>
  </si>
  <si>
    <t>0,90 (0,51-1,36)</t>
  </si>
  <si>
    <t>en 4,7 años</t>
  </si>
  <si>
    <t>1,09 (0,85-1,39)</t>
  </si>
  <si>
    <t>-0,12% (0,23% a -0,51%)</t>
  </si>
  <si>
    <t>-832 (-197 a 427)</t>
  </si>
  <si>
    <t>0,66 (0,47-0,92)</t>
  </si>
  <si>
    <t>4,74% (8,95% a 0,93%)</t>
  </si>
  <si>
    <t>21 (108 a 11)</t>
  </si>
  <si>
    <t>1,48 (0,65-3,4)</t>
  </si>
  <si>
    <t>-1,78% (2,12% a -5,85%)</t>
  </si>
  <si>
    <t>-56 (-17 a 47)</t>
  </si>
  <si>
    <t>0,5 (0,05-5,49)</t>
  </si>
  <si>
    <t>0,59% (3,68% a -2,26%)</t>
  </si>
  <si>
    <t>169 (-44 a 27)</t>
  </si>
  <si>
    <t>1,28 (0,48-3,42)</t>
  </si>
  <si>
    <t>-0,09% (0,3% a -0,49%)</t>
  </si>
  <si>
    <t>-1140 (-206 a 334)</t>
  </si>
  <si>
    <t>1,04 (0,73-1,48)</t>
  </si>
  <si>
    <t>-0,09% (0,81% a -1%)</t>
  </si>
  <si>
    <t>-1064 (-100 a 124)</t>
  </si>
  <si>
    <t>0,99 (0,43-2,28)</t>
  </si>
  <si>
    <t>0,01% (0,65% a -0,64%)</t>
  </si>
  <si>
    <t>19587 (-157 a 154)</t>
  </si>
  <si>
    <t>1,09 (0,55-2,19)</t>
  </si>
  <si>
    <t>-0,26% (1,8% a -2,34%)</t>
  </si>
  <si>
    <t>-392 (-43 a 56)</t>
  </si>
  <si>
    <t>0,6 (0,14-2,51)</t>
  </si>
  <si>
    <t>0,11% (0,51% a -0,25%)</t>
  </si>
  <si>
    <t>880 (-394 a 196)</t>
  </si>
  <si>
    <t>0,5 (0,31-0,79)</t>
  </si>
  <si>
    <t>6,96% (11,47% a 2,53%)</t>
  </si>
  <si>
    <t>14 (39 a 9)</t>
  </si>
  <si>
    <t>0,89 (0,57-1,38)</t>
  </si>
  <si>
    <t>0,3% (1,45% a -0,84%)</t>
  </si>
  <si>
    <t>333 (-118 a 69)</t>
  </si>
  <si>
    <t>0,57 (0,38-0,85)</t>
  </si>
  <si>
    <t>0,6% (1,03% a 0,18%)</t>
  </si>
  <si>
    <t>167 (567 a 97)</t>
  </si>
  <si>
    <t>0,38% (2,12% a -1,08%)</t>
  </si>
  <si>
    <t>263 (-93 a 47)</t>
  </si>
  <si>
    <t>Infarto de miocardio, si aplicamos el Modelo de efectos aleatorios</t>
  </si>
  <si>
    <t>Infarto de miocardio</t>
  </si>
  <si>
    <t>0,75 (0,31-1,96)</t>
  </si>
  <si>
    <t>0,75 (0,56-1,01)</t>
  </si>
  <si>
    <t>0,19% (-0,01% a 0,34%)</t>
  </si>
  <si>
    <t>521 (294 a -16214)</t>
  </si>
  <si>
    <t>0,69% (-0,02% a 1,22%)</t>
  </si>
  <si>
    <t>145 (82 a -4513)</t>
  </si>
  <si>
    <t>en 3,6 años</t>
  </si>
  <si>
    <r>
      <t>I</t>
    </r>
    <r>
      <rPr>
        <b/>
        <i/>
        <vertAlign val="superscript"/>
        <sz val="14"/>
        <color rgb="FFFF0000"/>
        <rFont val="Calibri"/>
        <family val="2"/>
      </rPr>
      <t xml:space="preserve">2 </t>
    </r>
    <r>
      <rPr>
        <b/>
        <sz val="14"/>
        <color rgb="FFFF0000"/>
        <rFont val="Calibri"/>
        <family val="2"/>
      </rPr>
      <t>= 78%</t>
    </r>
  </si>
  <si>
    <t>0,82 (0,65-1,03)</t>
  </si>
  <si>
    <t>0,35% (0,73% a -0,06%)</t>
  </si>
  <si>
    <t>285 (-1727 a 137)</t>
  </si>
  <si>
    <t>0,07 (0,04-0,14)</t>
  </si>
  <si>
    <t>16,37% (20,51% a 12,74%)</t>
  </si>
  <si>
    <t>6 (8 a 5)</t>
  </si>
  <si>
    <t>1,12 (0,56-2,25)</t>
  </si>
  <si>
    <t>-0,74% (3,85% a -5,35%)</t>
  </si>
  <si>
    <t>-135 (-19 a 26)</t>
  </si>
  <si>
    <t>1,3 (0,68-2,49)</t>
  </si>
  <si>
    <t>-1,84% (2,86% a -6,65%)</t>
  </si>
  <si>
    <t>-54 (-15 a 35)</t>
  </si>
  <si>
    <t>0,99 (0,32-3,07)</t>
  </si>
  <si>
    <t>0% (0,35% a -0,35%)</t>
  </si>
  <si>
    <t>51060 (-287 a 283)</t>
  </si>
  <si>
    <t>0,66 (0,19-2,33)</t>
  </si>
  <si>
    <t>0,37% (1,7% a -0,89%)</t>
  </si>
  <si>
    <t>273 (-112 a 59)</t>
  </si>
  <si>
    <t>0,87 (0,69-1,09)</t>
  </si>
  <si>
    <t>0,82% (2,16% a -0,51%)</t>
  </si>
  <si>
    <t>121 (-197 a 46)</t>
  </si>
  <si>
    <t>1,24 (0,33-4,61)</t>
  </si>
  <si>
    <t>-0,06% (0,39% a -0,52%)</t>
  </si>
  <si>
    <t>-1591 (-191 a 260)</t>
  </si>
  <si>
    <t>0,89 (0,52-1,52)</t>
  </si>
  <si>
    <t>0,17% (1,01% a -0,66%)</t>
  </si>
  <si>
    <t>586 (-152 a 99)</t>
  </si>
  <si>
    <t>0,99 (0,4-2,48)</t>
  </si>
  <si>
    <t>0,01% (2,48% a -2,45%)</t>
  </si>
  <si>
    <t>7280 (-41 a 40)</t>
  </si>
  <si>
    <t>0,83 (0,66-1,04)</t>
  </si>
  <si>
    <t>1,68% (3,75% a -0,38%)</t>
  </si>
  <si>
    <t>60 (-260 a 27)</t>
  </si>
  <si>
    <t>0,84 (0,64-1,09)</t>
  </si>
  <si>
    <t>0,4% (1,01% a -0,2%)</t>
  </si>
  <si>
    <t>248 (-492 a 99)</t>
  </si>
  <si>
    <t>0,99 (0,06-15,72)</t>
  </si>
  <si>
    <t>0% (1,77% a -1,75%)</t>
  </si>
  <si>
    <t>23319 (-57 a 56)</t>
  </si>
  <si>
    <t>Accidente cerebrovascular</t>
  </si>
  <si>
    <r>
      <t>I</t>
    </r>
    <r>
      <rPr>
        <b/>
        <i/>
        <vertAlign val="superscript"/>
        <sz val="14"/>
        <color rgb="FFFF6600"/>
        <rFont val="Calibri"/>
        <family val="2"/>
      </rPr>
      <t xml:space="preserve">2 </t>
    </r>
    <r>
      <rPr>
        <b/>
        <sz val="14"/>
        <color rgb="FFFF6600"/>
        <rFont val="Calibri"/>
        <family val="2"/>
      </rPr>
      <t>= 14%</t>
    </r>
  </si>
  <si>
    <t>0,83 (0,72-0,96)</t>
  </si>
  <si>
    <t>0,83 (0,64-1,08)</t>
  </si>
  <si>
    <t>0,09% (0,02% a 0,15%)</t>
  </si>
  <si>
    <t>1085 (657 a 4398)</t>
  </si>
  <si>
    <t>0,34% (0,08% a 0,57%)</t>
  </si>
  <si>
    <t>290 (176 a 1177)</t>
  </si>
  <si>
    <t>0,87 (0,68-1,11)</t>
  </si>
  <si>
    <t>0,22% (0,57% a -0,17%)</t>
  </si>
  <si>
    <t>0,58 (0,37-0,9)</t>
  </si>
  <si>
    <t>3,7% (7,19% a 0,7%)</t>
  </si>
  <si>
    <t>0,98 (0,4-2,43)</t>
  </si>
  <si>
    <t>0,07% (3,83% a -3,67%)</t>
  </si>
  <si>
    <t>0,32 (0,1-0,95)</t>
  </si>
  <si>
    <t>3,66% (7,39% a 0,28%)</t>
  </si>
  <si>
    <t>1,05 (0,72-1,55)</t>
  </si>
  <si>
    <t>-0,12% (0,77% a -1,01%)</t>
  </si>
  <si>
    <t>0,62 (0,41-0,95)</t>
  </si>
  <si>
    <t>0,88% (1,68% a 0,1%)</t>
  </si>
  <si>
    <t>0,99 (0,5-1,98)</t>
  </si>
  <si>
    <t>0,01% (0,76% a -0,75%)</t>
  </si>
  <si>
    <t>0,92 (0,55-1,54)</t>
  </si>
  <si>
    <t>0,42% (3,07% a -2,24%)</t>
  </si>
  <si>
    <t>1,25 (0,65-2,4)</t>
  </si>
  <si>
    <t>-0,23% (0,46% a -0,93%)</t>
  </si>
  <si>
    <t>0,58 (0,35-0,97)</t>
  </si>
  <si>
    <t>4,19% (8,23% a 0,24%)</t>
  </si>
  <si>
    <t>1,01 (0,64-1,6)</t>
  </si>
  <si>
    <t>-0,03% (1,08% a -1,14%)</t>
  </si>
  <si>
    <t>0,89 (0,63-1,24)</t>
  </si>
  <si>
    <t>0,17% (0,65% a -0,31%)</t>
  </si>
  <si>
    <t>1,14% (3,3% a -0,47%)</t>
  </si>
  <si>
    <t>465 (-588 a 175)</t>
  </si>
  <si>
    <t>27 (143 a 14)</t>
  </si>
  <si>
    <t>1534 (-27 a 26)</t>
  </si>
  <si>
    <t>27 (357 a 14)</t>
  </si>
  <si>
    <t>-840 (-99 a 129)</t>
  </si>
  <si>
    <t>114 (969 a 60)</t>
  </si>
  <si>
    <t>13466 (-134 a 131)</t>
  </si>
  <si>
    <t>238 (-45 a 33)</t>
  </si>
  <si>
    <t>-440 (-107 a 216)</t>
  </si>
  <si>
    <t>24 (417 a 12)</t>
  </si>
  <si>
    <t>-3519 (-87 a 92)</t>
  </si>
  <si>
    <t>590 (-319 a 153)</t>
  </si>
  <si>
    <t>88 (-213 a 30)</t>
  </si>
  <si>
    <t>Accidente cerebrovascular, si aplicamos el Modelo de efectos aleatorios</t>
  </si>
  <si>
    <t>Hospitalización por insuficiencia cardíaca, si aplicamos el Modelo de efectos aleatorios</t>
  </si>
  <si>
    <t>Insuficiencia cardíaca</t>
  </si>
  <si>
    <t>en 3,5 años</t>
  </si>
  <si>
    <r>
      <rPr>
        <b/>
        <i/>
        <sz val="14"/>
        <color rgb="FF009900"/>
        <rFont val="Calibri"/>
        <family val="2"/>
      </rP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0%</t>
    </r>
  </si>
  <si>
    <t>0,86 (0,72-1,02)</t>
  </si>
  <si>
    <t>0,29%</t>
  </si>
  <si>
    <t>0,34%</t>
  </si>
  <si>
    <t>0,05% (-0,01% a 0,09%)</t>
  </si>
  <si>
    <t>2090 (1061 a -13472)</t>
  </si>
  <si>
    <t>1,01%</t>
  </si>
  <si>
    <t>1,18%</t>
  </si>
  <si>
    <t>0,17% (-0,03% a 0,33%)</t>
  </si>
  <si>
    <t>596 (303 a -3841)</t>
  </si>
  <si>
    <t>1,09 (0,62-1,9)</t>
  </si>
  <si>
    <t>-0,02% (0,13% a -0,21%)</t>
  </si>
  <si>
    <t>-4159 (-473 a 769)</t>
  </si>
  <si>
    <t>1,12 (0,5-2,49)</t>
  </si>
  <si>
    <t>-0,54% (3,48% a -4,63%)</t>
  </si>
  <si>
    <t>-186 (-22 a 29)</t>
  </si>
  <si>
    <t>1,13 (0,41-3,12)</t>
  </si>
  <si>
    <t>-0,04% (0,34% a -0,43%)</t>
  </si>
  <si>
    <t>-2341 (-234 a 296)</t>
  </si>
  <si>
    <t>0,43 (0,11-1,64)</t>
  </si>
  <si>
    <t>0,73% (2,1% a -0,49%)</t>
  </si>
  <si>
    <t>138 (-202 a 48)</t>
  </si>
  <si>
    <t>0,93 (0,69-1,24)</t>
  </si>
  <si>
    <t>0,28% (1,36% a -0,8%)</t>
  </si>
  <si>
    <t>355 (-126 a 73)</t>
  </si>
  <si>
    <t>1,2 (0,7-2,07)</t>
  </si>
  <si>
    <t>-0,85% (1,68% a -3,42%)</t>
  </si>
  <si>
    <t>-118 (-29 a 60)</t>
  </si>
  <si>
    <t>0,62 (0,45-0,85)</t>
  </si>
  <si>
    <t>0,81% (1,35% a 0,28%)</t>
  </si>
  <si>
    <t>123 (354 a 74)</t>
  </si>
  <si>
    <t>0% (1,44% a -1,43%)</t>
  </si>
  <si>
    <t>2331933 (-70 a 69)</t>
  </si>
  <si>
    <t>Enfermedad Renal Terminal</t>
  </si>
  <si>
    <t>0,86 (0,69-1,06)</t>
  </si>
  <si>
    <r>
      <t>I</t>
    </r>
    <r>
      <rPr>
        <b/>
        <i/>
        <vertAlign val="superscript"/>
        <sz val="14"/>
        <color rgb="FFFF0000"/>
        <rFont val="Calibri"/>
        <family val="2"/>
      </rPr>
      <t xml:space="preserve">2 </t>
    </r>
    <r>
      <rPr>
        <b/>
        <sz val="14"/>
        <color rgb="FFFF0000"/>
        <rFont val="Calibri"/>
        <family val="2"/>
      </rPr>
      <t>= 85%</t>
    </r>
  </si>
  <si>
    <t>1,16 (0,83-1,63)</t>
  </si>
  <si>
    <t>en 3,8 años</t>
  </si>
  <si>
    <t>-0,28% (-1,08% a 0,29%)</t>
  </si>
  <si>
    <t>-360 (340 a -93)</t>
  </si>
  <si>
    <t>-1,06% (-4,14% a 1,13%)</t>
  </si>
  <si>
    <t>-94 (89 a -24)</t>
  </si>
  <si>
    <t>2,92 (0,65-13,15)</t>
  </si>
  <si>
    <t>-10,95% (4,41% a -25,49%)</t>
  </si>
  <si>
    <t>-9 (-4 a 23)</t>
  </si>
  <si>
    <t>0,89 (0,8-0,98)</t>
  </si>
  <si>
    <t>8,06% (14,36% a 1,65%)</t>
  </si>
  <si>
    <t>12 (61 a 7)</t>
  </si>
  <si>
    <t>1,03 (0,69-1,54)</t>
  </si>
  <si>
    <t>-0,73% (8,19% a -9,64%)</t>
  </si>
  <si>
    <t>-137 (-10 a 12)</t>
  </si>
  <si>
    <t>1,02 (0,71-1,46)</t>
  </si>
  <si>
    <t>-0,05% (0,84% a -0,95%)</t>
  </si>
  <si>
    <t>-1936 (-105 a 118)</t>
  </si>
  <si>
    <t>1,65 (1,32-2,07)</t>
  </si>
  <si>
    <t>-1,63% (-0,9% a -2,36%)</t>
  </si>
  <si>
    <t>-61 (-42 a -111)</t>
  </si>
  <si>
    <t>1,16 (0,41-3,30)</t>
  </si>
  <si>
    <t>19950930-ECA Toto 3,45y, 55,7y BP123 FG37,5 CV36</t>
  </si>
  <si>
    <t>19980613-ECA HOT 3,8y, 61,5y BP170 CV8</t>
  </si>
  <si>
    <t>19990102-ECA UKPDS38 8,4y, DM 56y BP160</t>
  </si>
  <si>
    <t>20020331-ECA ABCD-N 5y, DM 59y BP136 CV28</t>
  </si>
  <si>
    <t>20061231-ECA ABCD-2V 1,9y, DM 43,5y BP126 CV9</t>
  </si>
  <si>
    <t>20081231-ECA JATOS 2y, 73,6y BP163 CV7</t>
  </si>
  <si>
    <t>20100429-ECA ACCORD 4,7y, DM 62,2y BP139 CV12</t>
  </si>
  <si>
    <t>20100610-ECA VALISH 3,07y, 76,1y BP169 CV34</t>
  </si>
  <si>
    <t>20121130-ECA HOMED 4,9y, 59,6y BP154 CV3</t>
  </si>
  <si>
    <t>20130630-ECA Wei 4y, 76,5y BP160 CV7</t>
  </si>
  <si>
    <t>20130810-ECA SPS3 3,7y, TIA 63y BP143 CV100</t>
  </si>
  <si>
    <t>20151126-ECA SPRINT 3,26y, 67,9y BP140 CV22</t>
  </si>
  <si>
    <t>20160224-ECA PAST 1y, TIAóACV 72y BP143 CV100</t>
  </si>
  <si>
    <t>20000430-ECA ABCD-H 5y, DM 58y BP155 CV53</t>
  </si>
  <si>
    <t>20090815-ECA Cardio-sis 2y, 67y BP163 CV22</t>
  </si>
  <si>
    <t>0,60 (0,45-0,80)</t>
  </si>
  <si>
    <t>0,83 (0,32-1,12)</t>
  </si>
  <si>
    <t>0,26% (0,13% a 0,36%)</t>
  </si>
  <si>
    <t>381 (278 a 750)</t>
  </si>
  <si>
    <t>1,41% (0,72% a 1,93%)</t>
  </si>
  <si>
    <t>71 (52 a 140)</t>
  </si>
  <si>
    <r>
      <t xml:space="preserve">19950930-ECA Toto 3,45y, 55,7y BP123 FG38 CV36 </t>
    </r>
    <r>
      <rPr>
        <sz val="11"/>
        <color rgb="FF0070C0"/>
        <rFont val="Calibri"/>
        <family val="2"/>
        <scheme val="minor"/>
      </rPr>
      <t>(9)</t>
    </r>
  </si>
  <si>
    <r>
      <t xml:space="preserve">19980613-ECA HOT 3,8y, 61,5y BP170 CV8 </t>
    </r>
    <r>
      <rPr>
        <sz val="11"/>
        <color rgb="FF0070C0"/>
        <rFont val="Calibri"/>
        <family val="2"/>
        <scheme val="minor"/>
      </rPr>
      <t>(10)</t>
    </r>
  </si>
  <si>
    <r>
      <t xml:space="preserve">19990102-ECA UKPDS38 8,4y, DM 56y BP160 </t>
    </r>
    <r>
      <rPr>
        <sz val="11"/>
        <color rgb="FF0070C0"/>
        <rFont val="Calibri"/>
        <family val="2"/>
        <scheme val="minor"/>
      </rPr>
      <t>(11)</t>
    </r>
  </si>
  <si>
    <r>
      <t xml:space="preserve">20000430-ECA ABCD-H 5y, DM 58y BP155 CV53 </t>
    </r>
    <r>
      <rPr>
        <sz val="11"/>
        <color rgb="FF0070C0"/>
        <rFont val="Calibri"/>
        <family val="2"/>
        <scheme val="minor"/>
      </rPr>
      <t>(12)</t>
    </r>
  </si>
  <si>
    <r>
      <t xml:space="preserve">20020331-ECA ABCD-N 5y, DM 59y BP136 CV28 </t>
    </r>
    <r>
      <rPr>
        <sz val="11"/>
        <color rgb="FF0070C0"/>
        <rFont val="Calibri"/>
        <family val="2"/>
        <scheme val="minor"/>
      </rPr>
      <t>(13)</t>
    </r>
  </si>
  <si>
    <r>
      <t xml:space="preserve">20050301-ECA MDRD 6,2y, 51,7y BP140 FG33 </t>
    </r>
    <r>
      <rPr>
        <sz val="11"/>
        <color rgb="FF0070C0"/>
        <rFont val="Calibri"/>
        <family val="2"/>
        <scheme val="minor"/>
      </rPr>
      <t>(14)</t>
    </r>
  </si>
  <si>
    <r>
      <t xml:space="preserve">20050318-ECA REIN2 1,6y, 53,9y BP137 FG35 </t>
    </r>
    <r>
      <rPr>
        <sz val="11"/>
        <color rgb="FF0070C0"/>
        <rFont val="Calibri"/>
        <family val="2"/>
        <scheme val="minor"/>
      </rPr>
      <t>(15)</t>
    </r>
  </si>
  <si>
    <r>
      <t xml:space="preserve">20061231-ECA ABCD-2V 1,9y, DM 43,5y BP126 CV9 </t>
    </r>
    <r>
      <rPr>
        <sz val="11"/>
        <color rgb="FF0070C0"/>
        <rFont val="Calibri"/>
        <family val="2"/>
        <scheme val="minor"/>
      </rPr>
      <t>(16)</t>
    </r>
  </si>
  <si>
    <r>
      <t xml:space="preserve">20081231-ECA JATOS 2y, 73,6y BP172 CV7 </t>
    </r>
    <r>
      <rPr>
        <sz val="11"/>
        <color rgb="FF0070C0"/>
        <rFont val="Calibri"/>
        <family val="2"/>
        <scheme val="minor"/>
      </rPr>
      <t>(17)</t>
    </r>
  </si>
  <si>
    <r>
      <t xml:space="preserve">20090815-ECA Cardio-sis 2y, 67y BP163 CV22 </t>
    </r>
    <r>
      <rPr>
        <sz val="11"/>
        <color rgb="FF0070C0"/>
        <rFont val="Calibri"/>
        <family val="2"/>
        <scheme val="minor"/>
      </rPr>
      <t>(18)</t>
    </r>
  </si>
  <si>
    <r>
      <t xml:space="preserve">20100429-ECA ACCORD 4,7y, DM 62,2y BP139 CV12 </t>
    </r>
    <r>
      <rPr>
        <sz val="11"/>
        <color rgb="FF0070C0"/>
        <rFont val="Calibri"/>
        <family val="2"/>
        <scheme val="minor"/>
      </rPr>
      <t>(19)</t>
    </r>
  </si>
  <si>
    <r>
      <t xml:space="preserve">20100610-ECA VALISH 3,07y, 76,1y BP169 CV34 </t>
    </r>
    <r>
      <rPr>
        <sz val="11"/>
        <color rgb="FF0070C0"/>
        <rFont val="Calibri"/>
        <family val="2"/>
        <scheme val="minor"/>
      </rPr>
      <t>(20)</t>
    </r>
  </si>
  <si>
    <r>
      <t xml:space="preserve">20100902-ECA AASK 3y, 54,5y BP154 FG47 </t>
    </r>
    <r>
      <rPr>
        <sz val="11"/>
        <color rgb="FF0070C0"/>
        <rFont val="Calibri"/>
        <family val="2"/>
        <scheme val="minor"/>
      </rPr>
      <t>(21)</t>
    </r>
  </si>
  <si>
    <r>
      <t xml:space="preserve">20121130-ECA HOMED 4,9y, 59,6y BP154 CV3 </t>
    </r>
    <r>
      <rPr>
        <sz val="11"/>
        <color rgb="FF0070C0"/>
        <rFont val="Calibri"/>
        <family val="2"/>
        <scheme val="minor"/>
      </rPr>
      <t>(22)</t>
    </r>
  </si>
  <si>
    <r>
      <t xml:space="preserve">20130630-ECA Wei 4y, 76,5y BP160 CV7 </t>
    </r>
    <r>
      <rPr>
        <sz val="11"/>
        <color rgb="FF0070C0"/>
        <rFont val="Calibri"/>
        <family val="2"/>
        <scheme val="minor"/>
      </rPr>
      <t>(23)</t>
    </r>
  </si>
  <si>
    <r>
      <t xml:space="preserve">20130810-ECA SPS3 3,7y, TIA 63y BP143 CV100 </t>
    </r>
    <r>
      <rPr>
        <sz val="11"/>
        <color rgb="FF0070C0"/>
        <rFont val="Calibri"/>
        <family val="2"/>
        <scheme val="minor"/>
      </rPr>
      <t>(24)</t>
    </r>
  </si>
  <si>
    <r>
      <t xml:space="preserve">20151126-ECA SPRINT 3,26y, 67,9y BP140 CV22 </t>
    </r>
    <r>
      <rPr>
        <sz val="11"/>
        <color rgb="FF0070C0"/>
        <rFont val="Calibri"/>
        <family val="2"/>
        <scheme val="minor"/>
      </rPr>
      <t>(25)</t>
    </r>
  </si>
  <si>
    <r>
      <t xml:space="preserve">20160224-ECA PAST 1y, TIAóACV 72y BP143 CV100 </t>
    </r>
    <r>
      <rPr>
        <sz val="11"/>
        <color rgb="FF0070C0"/>
        <rFont val="Calibri"/>
        <family val="2"/>
        <scheme val="minor"/>
      </rPr>
      <t>(26)</t>
    </r>
  </si>
  <si>
    <t>19950930-ECA Toto 3,45y, 55,7y BP123 FG38 CV36</t>
  </si>
  <si>
    <t>20081231-ECA JATOS 2y, 73,6y BP172 CV7</t>
  </si>
  <si>
    <t>0,11% (-0,02% a 0,23%)</t>
  </si>
  <si>
    <t>895 (432 a -4042)</t>
  </si>
  <si>
    <t>convencional</t>
  </si>
  <si>
    <t>Nº Eventos / total pacientes; Grupo convencional</t>
  </si>
  <si>
    <t xml:space="preserve"> % Eventos/ año, Grupo convencional</t>
  </si>
  <si>
    <t xml:space="preserve"> % Eventos, Grupo convencional</t>
  </si>
  <si>
    <t>ECAs que informan de incidencia de Infarto de miocardio con control intensivo de la presión sanguínea vs control convencional</t>
  </si>
  <si>
    <t>ECAs que informan de incidencia de Mortalidad por todas las causas con control intensivo de la presión arterial vs control convencional</t>
  </si>
  <si>
    <t>ECAs que informan de incidencia de Accidente cerebrovascular con control intensivo de la presión arterial vs control convencional</t>
  </si>
  <si>
    <t>ECAs que informan de Hospitalización por insuficiencia cardíaca con control intensivo de la presión arterial vs control convencional</t>
  </si>
  <si>
    <t>ECAs que informan de Incidencia de Enfermedad renal terminal con control intensivo de la presión arterial vs control convencional</t>
  </si>
  <si>
    <t>en 5,4 años</t>
  </si>
  <si>
    <r>
      <rPr>
        <b/>
        <sz val="14"/>
        <color rgb="FF993300"/>
        <rFont val="Calibri"/>
        <family val="2"/>
      </rPr>
      <t xml:space="preserve">Tabla 7: </t>
    </r>
    <r>
      <rPr>
        <b/>
        <sz val="14"/>
        <rFont val="Calibri"/>
        <family val="2"/>
      </rPr>
      <t>Incidencia de Accidente cerebrovascular en el grupo de control intensivo de la presión arterial frente al grupo de control convencional</t>
    </r>
  </si>
  <si>
    <r>
      <t xml:space="preserve">19990102-ECA UKPDS38 8,4y, DM 56y BP160 </t>
    </r>
    <r>
      <rPr>
        <sz val="10"/>
        <color rgb="FF0070C0"/>
        <rFont val="Calibri"/>
        <family val="2"/>
        <scheme val="minor"/>
      </rPr>
      <t>(11)</t>
    </r>
  </si>
  <si>
    <r>
      <t xml:space="preserve">20000430-ECA ABCD-H 5y, DM 58y BP155 CV53 </t>
    </r>
    <r>
      <rPr>
        <sz val="10"/>
        <color rgb="FF0070C0"/>
        <rFont val="Calibri"/>
        <family val="2"/>
        <scheme val="minor"/>
      </rPr>
      <t>(12)</t>
    </r>
  </si>
  <si>
    <r>
      <t xml:space="preserve">20020331-ECA ABCD-N 5y, DM 59y BP136 CV28 </t>
    </r>
    <r>
      <rPr>
        <sz val="10"/>
        <color rgb="FF0070C0"/>
        <rFont val="Calibri"/>
        <family val="2"/>
        <scheme val="minor"/>
      </rPr>
      <t>(13)</t>
    </r>
  </si>
  <si>
    <r>
      <t xml:space="preserve">20100429-ECA ACCORD 4,7y, DM 62,2y BP139 CV12 </t>
    </r>
    <r>
      <rPr>
        <sz val="10"/>
        <color rgb="FF0070C0"/>
        <rFont val="Calibri"/>
        <family val="2"/>
        <scheme val="minor"/>
      </rPr>
      <t>(19)</t>
    </r>
  </si>
  <si>
    <r>
      <rPr>
        <b/>
        <sz val="14"/>
        <color rgb="FF993300"/>
        <rFont val="Calibri"/>
        <family val="2"/>
      </rPr>
      <t xml:space="preserve">Tabla ...: </t>
    </r>
    <r>
      <rPr>
        <b/>
        <sz val="14"/>
        <rFont val="Calibri"/>
        <family val="2"/>
      </rPr>
      <t>Incidencia de Accidente cerebrovascular en el grupo de control intensivo de la presión arterial frente al grupo de control convencional</t>
    </r>
  </si>
  <si>
    <r>
      <rPr>
        <b/>
        <sz val="14"/>
        <color rgb="FF993300"/>
        <rFont val="Calibri"/>
        <family val="2"/>
      </rPr>
      <t>Tabla 9:</t>
    </r>
    <r>
      <rPr>
        <b/>
        <sz val="14"/>
        <rFont val="Calibri"/>
        <family val="2"/>
      </rPr>
      <t xml:space="preserve"> Incidencia de Enfermedad renal terminal en el grupo de control intensivo de la presión arterial frente al grupo de control convencional</t>
    </r>
  </si>
  <si>
    <r>
      <rPr>
        <b/>
        <sz val="14"/>
        <color rgb="FF993300"/>
        <rFont val="Calibri"/>
        <family val="2"/>
      </rPr>
      <t>Tabla 8:</t>
    </r>
    <r>
      <rPr>
        <b/>
        <sz val="14"/>
        <rFont val="Calibri"/>
        <family val="2"/>
      </rPr>
      <t xml:space="preserve"> Hospitalización por insuficiencia cardíaca en el grupo de control intensivo de la presión arterial frente al grupo de control convencional</t>
    </r>
  </si>
  <si>
    <r>
      <rPr>
        <b/>
        <sz val="14"/>
        <color rgb="FF993300"/>
        <rFont val="Calibri"/>
        <family val="2"/>
      </rPr>
      <t>Tabla 6:</t>
    </r>
    <r>
      <rPr>
        <b/>
        <sz val="14"/>
        <rFont val="Calibri"/>
        <family val="2"/>
      </rPr>
      <t xml:space="preserve"> Incidencia de Infarto de miocardio en el grupo de control intensivo de la presión sanguínea frente al grupo de control convencional</t>
    </r>
  </si>
  <si>
    <r>
      <rPr>
        <b/>
        <sz val="14"/>
        <color rgb="FF993300"/>
        <rFont val="Calibri"/>
        <family val="2"/>
      </rPr>
      <t xml:space="preserve">Tabla 5: </t>
    </r>
    <r>
      <rPr>
        <b/>
        <sz val="14"/>
        <rFont val="Calibri"/>
        <family val="2"/>
      </rPr>
      <t>Mortalidad cardiovascular en el grupo de control intensivo de la presión arterial frente al grupo control convencional</t>
    </r>
  </si>
  <si>
    <t>ECAs que informan de Mortalidad cardiovascular con control intensivo de la presión arterial vs control convencional</t>
  </si>
  <si>
    <r>
      <rPr>
        <b/>
        <sz val="14"/>
        <color rgb="FF993300"/>
        <rFont val="Calibri"/>
        <family val="2"/>
      </rPr>
      <t xml:space="preserve">Tabla 4: </t>
    </r>
    <r>
      <rPr>
        <b/>
        <sz val="14"/>
        <rFont val="Calibri"/>
        <family val="2"/>
      </rPr>
      <t>Mortalidad por todas las causas en el grupo de control intensivo de la presión arterial frente al grupo de control convencional</t>
    </r>
  </si>
  <si>
    <t>ECAs que informan de Incidencia de Efectos adversos graves o que motivan hospitalización con control intensivo de la presión arterial vs control convencional</t>
  </si>
  <si>
    <t>Efectos adversos graves o que motivan hospitalización</t>
  </si>
  <si>
    <r>
      <t xml:space="preserve">20100610-ECA VALISH 3,07y, 76,1y BP169 CV34 </t>
    </r>
    <r>
      <rPr>
        <sz val="10"/>
        <color rgb="FF0070C0"/>
        <rFont val="Calibri"/>
        <family val="2"/>
        <scheme val="minor"/>
      </rPr>
      <t>(20)</t>
    </r>
  </si>
  <si>
    <r>
      <t xml:space="preserve">20151126-ECA SPRINT 3,26y, 67,9y BP140 CV22 </t>
    </r>
    <r>
      <rPr>
        <sz val="10"/>
        <color rgb="FF0070C0"/>
        <rFont val="Calibri"/>
        <family val="2"/>
        <scheme val="minor"/>
      </rPr>
      <t>(25)</t>
    </r>
  </si>
  <si>
    <t>1,79 (1,27-2,54)</t>
  </si>
  <si>
    <t>1,24%</t>
  </si>
  <si>
    <t>0,69%</t>
  </si>
  <si>
    <t>-0,55% (-1,06% a -0,19%)</t>
  </si>
  <si>
    <t>-182 (-540 a -94)</t>
  </si>
  <si>
    <t>4,49%</t>
  </si>
  <si>
    <t>2,5%</t>
  </si>
  <si>
    <t>-1,99% (-3,86% a -0,67%)</t>
  </si>
  <si>
    <t>-50 (-149 a -26)</t>
  </si>
  <si>
    <t>1,79 (0,05-58,96)</t>
  </si>
  <si>
    <t>Hipotensión grave o que motiva hospitalización, atribuible al tratamiento</t>
  </si>
  <si>
    <t>2,00 (1,04-3,85)</t>
  </si>
  <si>
    <t>2,00 (0,01-639)</t>
  </si>
  <si>
    <r>
      <t>I</t>
    </r>
    <r>
      <rPr>
        <b/>
        <i/>
        <vertAlign val="superscript"/>
        <sz val="14"/>
        <color rgb="FFFF6600"/>
        <rFont val="Calibri"/>
        <family val="2"/>
      </rPr>
      <t xml:space="preserve">2 </t>
    </r>
    <r>
      <rPr>
        <b/>
        <sz val="14"/>
        <color rgb="FFFF6600"/>
        <rFont val="Calibri"/>
        <family val="2"/>
      </rPr>
      <t>= 61%</t>
    </r>
  </si>
  <si>
    <t>-0,26% (-0,73% a -0,01%)</t>
  </si>
  <si>
    <t>-390 (-10155 a -137)</t>
  </si>
  <si>
    <t>-0,96% (-2,73% a -0,04%)</t>
  </si>
  <si>
    <t>-104 (-2718 a -37)</t>
  </si>
  <si>
    <t>ECAs que informan de Incidencia de Hipotensión grave o que motiva hospitalización con control intensivo de la presión arterial vs control convencional</t>
  </si>
  <si>
    <r>
      <t>I</t>
    </r>
    <r>
      <rPr>
        <b/>
        <i/>
        <vertAlign val="superscript"/>
        <sz val="14"/>
        <color rgb="FFFF6600"/>
        <rFont val="Calibri"/>
        <family val="2"/>
      </rPr>
      <t xml:space="preserve">2 </t>
    </r>
    <r>
      <rPr>
        <b/>
        <sz val="14"/>
        <color rgb="FFFF6600"/>
        <rFont val="Calibri"/>
        <family val="2"/>
      </rPr>
      <t>= 74%</t>
    </r>
  </si>
  <si>
    <t>2,58 (1,7-3,91)</t>
  </si>
  <si>
    <t>-1,99% (-1,16% a -2,88%)</t>
  </si>
  <si>
    <t>-50 (-35 a -86)</t>
  </si>
  <si>
    <t>1,27 (0,93-1,74)</t>
  </si>
  <si>
    <t>-1,2% (0,34% a -2,75%)</t>
  </si>
  <si>
    <t>-83 (-36 a 291)</t>
  </si>
  <si>
    <t>1,87 (1,5-2,33)</t>
  </si>
  <si>
    <t>-2,18% (-1,43% a -2,95%)</t>
  </si>
  <si>
    <t>-46 (-34 a -70)</t>
  </si>
  <si>
    <t>17,06 (2,27-128,12)</t>
  </si>
  <si>
    <t>-0,68% (-0,34% a -1,11%)</t>
  </si>
  <si>
    <t>-148 (-90 a -291)</t>
  </si>
  <si>
    <t>1,55 (0,81-2,96)</t>
  </si>
  <si>
    <t>-0,54% (0,27% a -1,4%)</t>
  </si>
  <si>
    <t>-184 (-72 a 371)</t>
  </si>
  <si>
    <t>1,67 (1,23-2,26)</t>
  </si>
  <si>
    <t>-0,94% (-0,39% a -1,5%)</t>
  </si>
  <si>
    <t>-106 (-66 a -254)</t>
  </si>
  <si>
    <r>
      <rPr>
        <b/>
        <sz val="14"/>
        <color rgb="FF993300"/>
        <rFont val="Calibri"/>
        <family val="2"/>
      </rPr>
      <t>Tabla 10:</t>
    </r>
    <r>
      <rPr>
        <b/>
        <sz val="14"/>
        <rFont val="Calibri"/>
        <family val="2"/>
      </rPr>
      <t xml:space="preserve"> Incidencia de Efectos adversos graves o que motivan hospitalización atribuibles al tratamiento, en el grupo de control intensivo de la presión arterial frente al grupo de control convencional</t>
    </r>
  </si>
  <si>
    <r>
      <rPr>
        <b/>
        <sz val="14"/>
        <color rgb="FF993300"/>
        <rFont val="Calibri"/>
        <family val="2"/>
      </rPr>
      <t>Tabla 11:</t>
    </r>
    <r>
      <rPr>
        <b/>
        <sz val="14"/>
        <rFont val="Calibri"/>
        <family val="2"/>
      </rPr>
      <t xml:space="preserve"> Incidencia de Hipotensión grave o que motiva hospitalización atribuibles al tratamiento, en el grupo de control intensivo de la presión arterial frente al grupo de control convencional</t>
    </r>
  </si>
  <si>
    <t>Hospitalización por hipotensión grave, si aplicamos el Modelo de efectos aleatorios</t>
  </si>
  <si>
    <t>Hospitalización por efectos adverssos graves, si aplicamos el Modelo de efectos aleatorios</t>
  </si>
  <si>
    <t>Incidencia de Enfermedad renal terminal, si aplicamos el Modelo de efectos aleatorios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</si>
</sst>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  <numFmt numFmtId="167" formatCode="0.000%"/>
    <numFmt numFmtId="168" formatCode="_-* #,##0.000\ _€_-;\-* #,##0.000\ _€_-;_-* &quot;-&quot;??\ _€_-;_-@_-"/>
    <numFmt numFmtId="169" formatCode="_-* #,##0.0000\ _€_-;\-* #,##0.0000\ _€_-;_-* &quot;-&quot;??\ _€_-;_-@_-"/>
    <numFmt numFmtId="170" formatCode="0.0000%"/>
    <numFmt numFmtId="171" formatCode="#,##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11"/>
      <name val="Calibri"/>
      <family val="2"/>
    </font>
    <font>
      <b/>
      <sz val="14"/>
      <color indexed="20"/>
      <name val="Calibri"/>
      <family val="2"/>
    </font>
    <font>
      <b/>
      <sz val="14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4"/>
      <color rgb="FF0000FF"/>
      <name val="Calibri"/>
      <family val="2"/>
    </font>
    <font>
      <b/>
      <sz val="13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9900"/>
      <name val="Calibri"/>
      <family val="2"/>
    </font>
    <font>
      <sz val="10"/>
      <color rgb="FFFF0000"/>
      <name val="Calibri"/>
      <family val="2"/>
    </font>
    <font>
      <b/>
      <i/>
      <sz val="14"/>
      <color rgb="FFFF6600"/>
      <name val="Calibri"/>
      <family val="2"/>
    </font>
    <font>
      <b/>
      <i/>
      <vertAlign val="superscript"/>
      <sz val="14"/>
      <color rgb="FFFF6600"/>
      <name val="Calibri"/>
      <family val="2"/>
    </font>
    <font>
      <b/>
      <sz val="14"/>
      <color rgb="FFFF6600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FF9900"/>
      <name val="Calibri"/>
      <family val="2"/>
    </font>
    <font>
      <sz val="10"/>
      <color rgb="FFFF9900"/>
      <name val="Calibri"/>
      <family val="2"/>
    </font>
    <font>
      <b/>
      <sz val="14"/>
      <color rgb="FFFF9900"/>
      <name val="Calibri"/>
      <family val="2"/>
    </font>
    <font>
      <b/>
      <i/>
      <sz val="14"/>
      <color rgb="FFFF0000"/>
      <name val="Calibri"/>
      <family val="2"/>
    </font>
    <font>
      <b/>
      <i/>
      <vertAlign val="superscript"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i/>
      <sz val="14"/>
      <color rgb="FF009900"/>
      <name val="Calibri"/>
      <family val="2"/>
    </font>
    <font>
      <b/>
      <i/>
      <vertAlign val="superscript"/>
      <sz val="14"/>
      <color rgb="FF009900"/>
      <name val="Calibri"/>
      <family val="2"/>
    </font>
    <font>
      <b/>
      <sz val="14"/>
      <color rgb="FF009900"/>
      <name val="Calibri"/>
      <family val="2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66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rgb="FF009900"/>
      <name val="Calibri"/>
      <family val="2"/>
    </font>
    <font>
      <b/>
      <sz val="14"/>
      <color rgb="FF993300"/>
      <name val="Calibri"/>
      <family val="2"/>
    </font>
    <font>
      <sz val="10"/>
      <color rgb="FF0070C0"/>
      <name val="Calibri"/>
      <family val="2"/>
      <scheme val="minor"/>
    </font>
    <font>
      <sz val="14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vertical="center"/>
    </xf>
    <xf numFmtId="43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0" fontId="2" fillId="0" borderId="5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distributed"/>
    </xf>
    <xf numFmtId="10" fontId="8" fillId="0" borderId="5" xfId="2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0" fontId="2" fillId="0" borderId="0" xfId="2" applyNumberFormat="1" applyFont="1" applyFill="1"/>
    <xf numFmtId="43" fontId="2" fillId="0" borderId="0" xfId="0" applyNumberFormat="1" applyFont="1" applyFill="1"/>
    <xf numFmtId="0" fontId="8" fillId="0" borderId="13" xfId="0" applyFont="1" applyFill="1" applyBorder="1" applyAlignment="1">
      <alignment horizontal="center" vertical="distributed" wrapText="1"/>
    </xf>
    <xf numFmtId="0" fontId="8" fillId="0" borderId="14" xfId="0" applyFont="1" applyFill="1" applyBorder="1" applyAlignment="1">
      <alignment horizontal="center" vertical="distributed"/>
    </xf>
    <xf numFmtId="0" fontId="8" fillId="0" borderId="14" xfId="0" applyFont="1" applyFill="1" applyBorder="1" applyAlignment="1">
      <alignment horizontal="center" vertical="distributed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distributed" wrapText="1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distributed" wrapText="1"/>
    </xf>
    <xf numFmtId="10" fontId="3" fillId="0" borderId="5" xfId="2" applyNumberFormat="1" applyFont="1" applyFill="1" applyBorder="1" applyAlignment="1">
      <alignment horizontal="center" vertical="distributed" wrapText="1"/>
    </xf>
    <xf numFmtId="0" fontId="3" fillId="0" borderId="5" xfId="0" applyFont="1" applyFill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distributed"/>
    </xf>
    <xf numFmtId="0" fontId="4" fillId="0" borderId="5" xfId="0" applyFont="1" applyFill="1" applyBorder="1" applyAlignment="1">
      <alignment horizontal="center" vertical="distributed"/>
    </xf>
    <xf numFmtId="0" fontId="3" fillId="0" borderId="4" xfId="0" applyFont="1" applyFill="1" applyBorder="1" applyAlignment="1">
      <alignment horizontal="left" vertical="distributed" wrapText="1"/>
    </xf>
    <xf numFmtId="165" fontId="1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distributed" wrapText="1"/>
    </xf>
    <xf numFmtId="10" fontId="10" fillId="0" borderId="5" xfId="2" applyNumberFormat="1" applyFont="1" applyFill="1" applyBorder="1" applyAlignment="1">
      <alignment horizontal="center" vertical="distributed" wrapText="1"/>
    </xf>
    <xf numFmtId="43" fontId="5" fillId="0" borderId="0" xfId="1" applyFont="1" applyFill="1" applyBorder="1" applyAlignment="1">
      <alignment horizontal="center" vertical="distributed"/>
    </xf>
    <xf numFmtId="165" fontId="2" fillId="5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 wrapText="1"/>
    </xf>
    <xf numFmtId="0" fontId="13" fillId="0" borderId="0" xfId="0" applyFont="1" applyFill="1" applyBorder="1" applyAlignment="1">
      <alignment horizontal="center" vertical="distributed" wrapText="1"/>
    </xf>
    <xf numFmtId="0" fontId="5" fillId="0" borderId="0" xfId="0" applyFont="1" applyFill="1" applyBorder="1" applyAlignment="1">
      <alignment horizontal="center" vertical="distributed" wrapText="1"/>
    </xf>
    <xf numFmtId="10" fontId="5" fillId="0" borderId="0" xfId="2" applyNumberFormat="1" applyFont="1" applyFill="1" applyBorder="1" applyAlignment="1">
      <alignment horizontal="center" vertical="distributed" wrapText="1"/>
    </xf>
    <xf numFmtId="10" fontId="2" fillId="0" borderId="0" xfId="2" applyNumberFormat="1" applyFont="1" applyFill="1" applyBorder="1" applyAlignment="1">
      <alignment horizontal="center" vertical="distributed" wrapText="1"/>
    </xf>
    <xf numFmtId="166" fontId="14" fillId="0" borderId="0" xfId="0" applyNumberFormat="1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distributed" wrapText="1"/>
    </xf>
    <xf numFmtId="0" fontId="4" fillId="0" borderId="11" xfId="0" applyFont="1" applyFill="1" applyBorder="1" applyAlignment="1">
      <alignment horizontal="center" vertical="distributed"/>
    </xf>
    <xf numFmtId="0" fontId="4" fillId="0" borderId="22" xfId="0" applyFont="1" applyFill="1" applyBorder="1" applyAlignment="1">
      <alignment horizontal="center" vertical="distributed" wrapText="1"/>
    </xf>
    <xf numFmtId="0" fontId="2" fillId="0" borderId="23" xfId="0" applyFont="1" applyFill="1" applyBorder="1" applyAlignment="1">
      <alignment horizontal="right" vertical="center"/>
    </xf>
    <xf numFmtId="10" fontId="16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165" fontId="16" fillId="0" borderId="21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10" fontId="17" fillId="0" borderId="25" xfId="0" applyNumberFormat="1" applyFont="1" applyFill="1" applyBorder="1" applyAlignment="1">
      <alignment horizontal="center" vertical="center"/>
    </xf>
    <xf numFmtId="10" fontId="17" fillId="0" borderId="7" xfId="0" applyNumberFormat="1" applyFont="1" applyFill="1" applyBorder="1" applyAlignment="1">
      <alignment horizontal="center" vertical="center"/>
    </xf>
    <xf numFmtId="43" fontId="10" fillId="0" borderId="7" xfId="1" applyFont="1" applyFill="1" applyBorder="1" applyAlignment="1">
      <alignment horizontal="center" vertical="distributed"/>
    </xf>
    <xf numFmtId="0" fontId="18" fillId="0" borderId="7" xfId="0" applyFont="1" applyFill="1" applyBorder="1" applyAlignment="1">
      <alignment horizontal="center" vertical="distributed"/>
    </xf>
    <xf numFmtId="0" fontId="16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right" vertical="center"/>
    </xf>
    <xf numFmtId="10" fontId="16" fillId="0" borderId="28" xfId="0" applyNumberFormat="1" applyFont="1" applyFill="1" applyBorder="1" applyAlignment="1">
      <alignment horizontal="center" vertical="center"/>
    </xf>
    <xf numFmtId="166" fontId="2" fillId="0" borderId="28" xfId="2" applyNumberFormat="1" applyFont="1" applyFill="1" applyBorder="1" applyAlignment="1">
      <alignment horizontal="left" vertical="center"/>
    </xf>
    <xf numFmtId="2" fontId="2" fillId="0" borderId="28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165" fontId="16" fillId="0" borderId="2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10" fontId="17" fillId="0" borderId="29" xfId="0" applyNumberFormat="1" applyFont="1" applyFill="1" applyBorder="1" applyAlignment="1">
      <alignment horizontal="center" vertical="center"/>
    </xf>
    <xf numFmtId="10" fontId="17" fillId="0" borderId="30" xfId="0" applyNumberFormat="1" applyFont="1" applyFill="1" applyBorder="1" applyAlignment="1">
      <alignment horizontal="center" vertical="center"/>
    </xf>
    <xf numFmtId="43" fontId="18" fillId="0" borderId="30" xfId="1" applyFont="1" applyFill="1" applyBorder="1" applyAlignment="1">
      <alignment horizontal="center" vertical="distributed"/>
    </xf>
    <xf numFmtId="43" fontId="16" fillId="0" borderId="31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10" fontId="16" fillId="0" borderId="0" xfId="0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center" vertical="center"/>
    </xf>
    <xf numFmtId="10" fontId="17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distributed"/>
    </xf>
    <xf numFmtId="43" fontId="18" fillId="0" borderId="0" xfId="1" applyFont="1" applyFill="1" applyBorder="1" applyAlignment="1">
      <alignment horizontal="center" vertical="distributed"/>
    </xf>
    <xf numFmtId="43" fontId="16" fillId="0" borderId="0" xfId="1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0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0" borderId="0" xfId="0" applyFont="1"/>
    <xf numFmtId="0" fontId="20" fillId="0" borderId="8" xfId="0" applyFont="1" applyBorder="1" applyAlignment="1">
      <alignment horizontal="right" vertical="distributed"/>
    </xf>
    <xf numFmtId="10" fontId="20" fillId="3" borderId="10" xfId="2" applyNumberFormat="1" applyFont="1" applyFill="1" applyBorder="1" applyAlignment="1">
      <alignment horizontal="center" vertical="distributed"/>
    </xf>
    <xf numFmtId="0" fontId="23" fillId="0" borderId="0" xfId="0" applyFont="1" applyFill="1" applyBorder="1" applyAlignment="1">
      <alignment horizontal="center"/>
    </xf>
    <xf numFmtId="10" fontId="19" fillId="0" borderId="0" xfId="2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3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right"/>
    </xf>
    <xf numFmtId="167" fontId="20" fillId="0" borderId="0" xfId="2" applyNumberFormat="1" applyFont="1" applyAlignment="1">
      <alignment horizontal="left"/>
    </xf>
    <xf numFmtId="0" fontId="20" fillId="0" borderId="0" xfId="0" applyFont="1" applyAlignment="1">
      <alignment vertical="center"/>
    </xf>
    <xf numFmtId="2" fontId="20" fillId="3" borderId="8" xfId="0" applyNumberFormat="1" applyFont="1" applyFill="1" applyBorder="1" applyAlignment="1">
      <alignment horizontal="center" vertical="center"/>
    </xf>
    <xf numFmtId="2" fontId="20" fillId="3" borderId="32" xfId="0" applyNumberFormat="1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0" fillId="0" borderId="8" xfId="0" applyFont="1" applyBorder="1" applyAlignment="1">
      <alignment horizontal="left"/>
    </xf>
    <xf numFmtId="49" fontId="20" fillId="0" borderId="9" xfId="0" applyNumberFormat="1" applyFont="1" applyBorder="1"/>
    <xf numFmtId="168" fontId="20" fillId="0" borderId="32" xfId="1" applyNumberFormat="1" applyFont="1" applyBorder="1" applyAlignment="1">
      <alignment horizontal="center"/>
    </xf>
    <xf numFmtId="169" fontId="20" fillId="0" borderId="32" xfId="1" applyNumberFormat="1" applyFont="1" applyBorder="1" applyAlignment="1">
      <alignment horizontal="center"/>
    </xf>
    <xf numFmtId="10" fontId="20" fillId="0" borderId="10" xfId="2" applyNumberFormat="1" applyFont="1" applyBorder="1" applyAlignment="1">
      <alignment horizontal="center"/>
    </xf>
    <xf numFmtId="0" fontId="20" fillId="4" borderId="8" xfId="0" applyFont="1" applyFill="1" applyBorder="1" applyAlignment="1">
      <alignment horizontal="left"/>
    </xf>
    <xf numFmtId="0" fontId="20" fillId="4" borderId="10" xfId="0" applyFont="1" applyFill="1" applyBorder="1" applyAlignment="1">
      <alignment horizontal="right" vertical="center"/>
    </xf>
    <xf numFmtId="10" fontId="19" fillId="6" borderId="32" xfId="0" applyNumberFormat="1" applyFont="1" applyFill="1" applyBorder="1" applyAlignment="1">
      <alignment horizontal="center" vertical="center"/>
    </xf>
    <xf numFmtId="10" fontId="19" fillId="7" borderId="32" xfId="0" applyNumberFormat="1" applyFont="1" applyFill="1" applyBorder="1" applyAlignment="1">
      <alignment horizontal="center" vertical="center"/>
    </xf>
    <xf numFmtId="10" fontId="19" fillId="8" borderId="32" xfId="0" applyNumberFormat="1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left"/>
    </xf>
    <xf numFmtId="0" fontId="20" fillId="4" borderId="33" xfId="0" applyFont="1" applyFill="1" applyBorder="1" applyAlignment="1">
      <alignment horizontal="right" vertical="center"/>
    </xf>
    <xf numFmtId="1" fontId="19" fillId="6" borderId="8" xfId="0" applyNumberFormat="1" applyFont="1" applyFill="1" applyBorder="1" applyAlignment="1">
      <alignment horizontal="center" vertical="center"/>
    </xf>
    <xf numFmtId="1" fontId="19" fillId="7" borderId="8" xfId="0" applyNumberFormat="1" applyFont="1" applyFill="1" applyBorder="1" applyAlignment="1">
      <alignment horizontal="center" vertical="center"/>
    </xf>
    <xf numFmtId="1" fontId="19" fillId="8" borderId="32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49" fontId="20" fillId="0" borderId="5" xfId="1" applyNumberFormat="1" applyFont="1" applyBorder="1" applyAlignment="1">
      <alignment horizontal="righ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/>
    </xf>
    <xf numFmtId="0" fontId="19" fillId="9" borderId="5" xfId="0" applyFont="1" applyFill="1" applyBorder="1" applyAlignment="1">
      <alignment horizontal="right" vertical="center"/>
    </xf>
    <xf numFmtId="1" fontId="19" fillId="9" borderId="5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10" borderId="5" xfId="0" applyFont="1" applyFill="1" applyBorder="1" applyAlignment="1">
      <alignment horizontal="left"/>
    </xf>
    <xf numFmtId="0" fontId="19" fillId="10" borderId="5" xfId="0" applyFont="1" applyFill="1" applyBorder="1" applyAlignment="1">
      <alignment horizontal="right" vertical="center"/>
    </xf>
    <xf numFmtId="1" fontId="19" fillId="10" borderId="5" xfId="0" applyNumberFormat="1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left"/>
    </xf>
    <xf numFmtId="43" fontId="19" fillId="11" borderId="5" xfId="1" applyFont="1" applyFill="1" applyBorder="1" applyAlignment="1">
      <alignment horizontal="right" vertical="center"/>
    </xf>
    <xf numFmtId="1" fontId="19" fillId="11" borderId="5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0" fontId="19" fillId="9" borderId="3" xfId="0" applyFont="1" applyFill="1" applyBorder="1" applyAlignment="1">
      <alignment horizontal="right" vertical="center"/>
    </xf>
    <xf numFmtId="0" fontId="20" fillId="7" borderId="5" xfId="0" applyFont="1" applyFill="1" applyBorder="1" applyAlignment="1">
      <alignment horizontal="left"/>
    </xf>
    <xf numFmtId="0" fontId="19" fillId="7" borderId="5" xfId="0" applyFont="1" applyFill="1" applyBorder="1" applyAlignment="1">
      <alignment horizontal="right" vertical="center"/>
    </xf>
    <xf numFmtId="1" fontId="19" fillId="7" borderId="5" xfId="0" applyNumberFormat="1" applyFont="1" applyFill="1" applyBorder="1" applyAlignment="1">
      <alignment horizontal="center" vertical="center"/>
    </xf>
    <xf numFmtId="43" fontId="20" fillId="11" borderId="5" xfId="1" applyFont="1" applyFill="1" applyBorder="1" applyAlignment="1">
      <alignment horizontal="left"/>
    </xf>
    <xf numFmtId="43" fontId="20" fillId="0" borderId="0" xfId="1" applyFont="1" applyFill="1" applyBorder="1" applyAlignment="1">
      <alignment horizontal="left"/>
    </xf>
    <xf numFmtId="43" fontId="19" fillId="0" borderId="0" xfId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4" borderId="16" xfId="0" applyFont="1" applyFill="1" applyBorder="1" applyAlignment="1">
      <alignment horizontal="left"/>
    </xf>
    <xf numFmtId="0" fontId="20" fillId="4" borderId="34" xfId="0" applyFont="1" applyFill="1" applyBorder="1" applyAlignment="1">
      <alignment horizontal="center"/>
    </xf>
    <xf numFmtId="2" fontId="20" fillId="4" borderId="34" xfId="0" applyNumberFormat="1" applyFont="1" applyFill="1" applyBorder="1" applyAlignment="1">
      <alignment horizontal="center"/>
    </xf>
    <xf numFmtId="10" fontId="20" fillId="4" borderId="34" xfId="2" applyNumberFormat="1" applyFont="1" applyFill="1" applyBorder="1" applyAlignment="1">
      <alignment horizontal="center"/>
    </xf>
    <xf numFmtId="1" fontId="20" fillId="4" borderId="35" xfId="0" applyNumberFormat="1" applyFont="1" applyFill="1" applyBorder="1" applyAlignment="1">
      <alignment horizontal="center"/>
    </xf>
    <xf numFmtId="0" fontId="20" fillId="4" borderId="18" xfId="0" applyFont="1" applyFill="1" applyBorder="1" applyAlignment="1">
      <alignment horizontal="left"/>
    </xf>
    <xf numFmtId="168" fontId="20" fillId="4" borderId="0" xfId="0" applyNumberFormat="1" applyFont="1" applyFill="1" applyBorder="1" applyAlignment="1">
      <alignment horizontal="center"/>
    </xf>
    <xf numFmtId="10" fontId="20" fillId="4" borderId="0" xfId="0" applyNumberFormat="1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10" fontId="20" fillId="4" borderId="0" xfId="2" applyNumberFormat="1" applyFont="1" applyFill="1" applyBorder="1" applyAlignment="1">
      <alignment horizontal="center"/>
    </xf>
    <xf numFmtId="1" fontId="20" fillId="4" borderId="36" xfId="0" applyNumberFormat="1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 vertical="distributed"/>
    </xf>
    <xf numFmtId="0" fontId="20" fillId="4" borderId="37" xfId="0" applyFont="1" applyFill="1" applyBorder="1" applyAlignment="1">
      <alignment horizontal="left"/>
    </xf>
    <xf numFmtId="43" fontId="19" fillId="0" borderId="0" xfId="1" applyFont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70" fontId="19" fillId="0" borderId="0" xfId="2" applyNumberFormat="1" applyFont="1"/>
    <xf numFmtId="0" fontId="19" fillId="0" borderId="5" xfId="0" applyFont="1" applyFill="1" applyBorder="1" applyAlignment="1">
      <alignment horizontal="center" vertical="distributed"/>
    </xf>
    <xf numFmtId="10" fontId="25" fillId="0" borderId="0" xfId="2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20" fillId="0" borderId="5" xfId="0" applyFont="1" applyBorder="1" applyAlignment="1">
      <alignment horizontal="center" vertical="distributed"/>
    </xf>
    <xf numFmtId="0" fontId="2" fillId="0" borderId="8" xfId="0" applyFont="1" applyFill="1" applyBorder="1" applyAlignment="1">
      <alignment vertical="center"/>
    </xf>
    <xf numFmtId="10" fontId="17" fillId="0" borderId="9" xfId="2" applyNumberFormat="1" applyFont="1" applyFill="1" applyBorder="1" applyAlignment="1">
      <alignment horizontal="center" vertical="center"/>
    </xf>
    <xf numFmtId="10" fontId="10" fillId="0" borderId="9" xfId="2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2" fontId="20" fillId="12" borderId="5" xfId="0" applyNumberFormat="1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/>
    </xf>
    <xf numFmtId="3" fontId="8" fillId="0" borderId="5" xfId="1" applyNumberFormat="1" applyFont="1" applyFill="1" applyBorder="1" applyAlignment="1">
      <alignment horizontal="center" vertical="distributed"/>
    </xf>
    <xf numFmtId="3" fontId="3" fillId="2" borderId="5" xfId="1" applyNumberFormat="1" applyFont="1" applyFill="1" applyBorder="1" applyAlignment="1">
      <alignment horizontal="center" vertical="distributed"/>
    </xf>
    <xf numFmtId="3" fontId="3" fillId="0" borderId="5" xfId="1" applyNumberFormat="1" applyFont="1" applyFill="1" applyBorder="1" applyAlignment="1">
      <alignment horizontal="center" vertical="center"/>
    </xf>
    <xf numFmtId="171" fontId="7" fillId="3" borderId="5" xfId="3" applyNumberFormat="1" applyFont="1" applyFill="1" applyBorder="1" applyAlignment="1" applyProtection="1">
      <alignment horizontal="center" vertical="center"/>
    </xf>
    <xf numFmtId="171" fontId="9" fillId="4" borderId="5" xfId="3" applyNumberFormat="1" applyFont="1" applyFill="1" applyBorder="1" applyAlignment="1" applyProtection="1">
      <alignment horizontal="center" vertical="center"/>
    </xf>
    <xf numFmtId="3" fontId="3" fillId="3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43" fontId="18" fillId="0" borderId="0" xfId="1" applyFont="1" applyFill="1"/>
    <xf numFmtId="43" fontId="2" fillId="0" borderId="0" xfId="1" applyFont="1" applyFill="1"/>
    <xf numFmtId="165" fontId="2" fillId="13" borderId="0" xfId="0" applyNumberFormat="1" applyFont="1" applyFill="1" applyAlignment="1">
      <alignment horizontal="center"/>
    </xf>
    <xf numFmtId="1" fontId="27" fillId="0" borderId="5" xfId="0" applyNumberFormat="1" applyFont="1" applyFill="1" applyBorder="1" applyAlignment="1">
      <alignment horizontal="center" vertical="center"/>
    </xf>
    <xf numFmtId="1" fontId="28" fillId="0" borderId="5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20" fillId="12" borderId="5" xfId="0" applyNumberFormat="1" applyFont="1" applyFill="1" applyBorder="1" applyAlignment="1">
      <alignment horizontal="center"/>
    </xf>
    <xf numFmtId="3" fontId="20" fillId="2" borderId="5" xfId="1" applyNumberFormat="1" applyFont="1" applyFill="1" applyBorder="1" applyAlignment="1">
      <alignment horizontal="center"/>
    </xf>
    <xf numFmtId="3" fontId="19" fillId="12" borderId="5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0" fontId="3" fillId="14" borderId="5" xfId="2" applyNumberFormat="1" applyFont="1" applyFill="1" applyBorder="1" applyAlignment="1">
      <alignment horizontal="center" vertical="distributed" wrapText="1"/>
    </xf>
    <xf numFmtId="1" fontId="34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2" fontId="3" fillId="0" borderId="6" xfId="0" applyNumberFormat="1" applyFont="1" applyFill="1" applyBorder="1" applyAlignment="1">
      <alignment horizontal="center" vertical="distributed"/>
    </xf>
    <xf numFmtId="1" fontId="35" fillId="0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/>
    </xf>
    <xf numFmtId="2" fontId="20" fillId="12" borderId="5" xfId="0" applyNumberFormat="1" applyFont="1" applyFill="1" applyBorder="1" applyAlignment="1">
      <alignment horizontal="center"/>
    </xf>
    <xf numFmtId="1" fontId="20" fillId="2" borderId="5" xfId="1" applyNumberFormat="1" applyFont="1" applyFill="1" applyBorder="1" applyAlignment="1">
      <alignment horizontal="center"/>
    </xf>
    <xf numFmtId="2" fontId="19" fillId="12" borderId="5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0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19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10" fontId="8" fillId="0" borderId="32" xfId="0" applyNumberFormat="1" applyFont="1" applyFill="1" applyBorder="1" applyAlignment="1">
      <alignment horizontal="center" vertical="distributed"/>
    </xf>
    <xf numFmtId="166" fontId="12" fillId="0" borderId="2" xfId="0" applyNumberFormat="1" applyFont="1" applyFill="1" applyBorder="1" applyAlignment="1">
      <alignment horizontal="center" vertical="distributed"/>
    </xf>
    <xf numFmtId="43" fontId="8" fillId="0" borderId="32" xfId="1" applyFont="1" applyFill="1" applyBorder="1" applyAlignment="1">
      <alignment horizontal="center" vertical="distributed"/>
    </xf>
    <xf numFmtId="168" fontId="10" fillId="0" borderId="30" xfId="1" applyNumberFormat="1" applyFont="1" applyFill="1" applyBorder="1" applyAlignment="1">
      <alignment horizontal="center" vertical="distributed"/>
    </xf>
    <xf numFmtId="1" fontId="5" fillId="0" borderId="5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 vertical="distributed" wrapText="1"/>
    </xf>
    <xf numFmtId="0" fontId="5" fillId="0" borderId="5" xfId="0" applyFont="1" applyFill="1" applyBorder="1" applyAlignment="1">
      <alignment vertical="center" wrapText="1"/>
    </xf>
    <xf numFmtId="43" fontId="36" fillId="0" borderId="10" xfId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left" vertical="center"/>
    </xf>
    <xf numFmtId="0" fontId="4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44" fillId="0" borderId="5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43" fillId="0" borderId="5" xfId="0" applyFont="1" applyBorder="1" applyAlignment="1">
      <alignment horizontal="left" vertical="center"/>
    </xf>
    <xf numFmtId="0" fontId="45" fillId="0" borderId="5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distributed"/>
    </xf>
    <xf numFmtId="0" fontId="0" fillId="0" borderId="5" xfId="0" applyFont="1" applyFill="1" applyBorder="1" applyAlignment="1">
      <alignment horizontal="left" vertical="center"/>
    </xf>
    <xf numFmtId="0" fontId="47" fillId="0" borderId="5" xfId="0" applyFont="1" applyFill="1" applyBorder="1" applyAlignment="1">
      <alignment horizontal="left" vertical="center"/>
    </xf>
    <xf numFmtId="0" fontId="8" fillId="12" borderId="13" xfId="0" applyFont="1" applyFill="1" applyBorder="1" applyAlignment="1">
      <alignment horizontal="center" vertical="distributed" wrapText="1"/>
    </xf>
    <xf numFmtId="0" fontId="8" fillId="12" borderId="14" xfId="0" applyFont="1" applyFill="1" applyBorder="1" applyAlignment="1">
      <alignment horizontal="center" vertical="distributed"/>
    </xf>
    <xf numFmtId="0" fontId="8" fillId="12" borderId="14" xfId="0" applyFont="1" applyFill="1" applyBorder="1" applyAlignment="1">
      <alignment horizontal="center" vertical="distributed" wrapText="1"/>
    </xf>
    <xf numFmtId="0" fontId="8" fillId="12" borderId="15" xfId="0" applyFont="1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left" vertical="center" wrapText="1"/>
    </xf>
    <xf numFmtId="0" fontId="3" fillId="12" borderId="17" xfId="0" applyFont="1" applyFill="1" applyBorder="1" applyAlignment="1">
      <alignment horizontal="center" vertical="distributed" wrapText="1"/>
    </xf>
    <xf numFmtId="0" fontId="3" fillId="12" borderId="0" xfId="0" applyFont="1" applyFill="1" applyBorder="1" applyAlignment="1">
      <alignment horizontal="center"/>
    </xf>
    <xf numFmtId="165" fontId="3" fillId="12" borderId="5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distributed" wrapText="1"/>
    </xf>
    <xf numFmtId="10" fontId="3" fillId="12" borderId="5" xfId="2" applyNumberFormat="1" applyFont="1" applyFill="1" applyBorder="1" applyAlignment="1">
      <alignment horizontal="center" vertical="distributed" wrapText="1"/>
    </xf>
    <xf numFmtId="166" fontId="3" fillId="12" borderId="5" xfId="2" applyNumberFormat="1" applyFont="1" applyFill="1" applyBorder="1" applyAlignment="1">
      <alignment horizontal="center" vertical="distributed" wrapText="1"/>
    </xf>
    <xf numFmtId="0" fontId="3" fillId="12" borderId="5" xfId="0" applyFont="1" applyFill="1" applyBorder="1" applyAlignment="1">
      <alignment horizontal="center" vertical="center"/>
    </xf>
    <xf numFmtId="166" fontId="11" fillId="12" borderId="5" xfId="0" applyNumberFormat="1" applyFont="1" applyFill="1" applyBorder="1" applyAlignment="1">
      <alignment horizontal="center" vertical="center" wrapText="1"/>
    </xf>
    <xf numFmtId="2" fontId="3" fillId="12" borderId="6" xfId="0" applyNumberFormat="1" applyFont="1" applyFill="1" applyBorder="1" applyAlignment="1">
      <alignment horizontal="center" vertical="distributed"/>
    </xf>
    <xf numFmtId="2" fontId="2" fillId="12" borderId="6" xfId="0" applyNumberFormat="1" applyFont="1" applyFill="1" applyBorder="1" applyAlignment="1">
      <alignment horizontal="center" vertical="distributed"/>
    </xf>
    <xf numFmtId="11" fontId="2" fillId="12" borderId="6" xfId="0" applyNumberFormat="1" applyFont="1" applyFill="1" applyBorder="1" applyAlignment="1">
      <alignment horizontal="center" vertical="distributed"/>
    </xf>
    <xf numFmtId="0" fontId="0" fillId="12" borderId="5" xfId="0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left" vertical="center" wrapText="1"/>
    </xf>
    <xf numFmtId="0" fontId="33" fillId="12" borderId="5" xfId="0" applyFont="1" applyFill="1" applyBorder="1" applyAlignment="1">
      <alignment horizontal="center" vertical="center"/>
    </xf>
    <xf numFmtId="0" fontId="47" fillId="12" borderId="5" xfId="0" applyFont="1" applyFill="1" applyBorder="1" applyAlignment="1">
      <alignment horizontal="left" vertical="center" wrapText="1"/>
    </xf>
    <xf numFmtId="0" fontId="0" fillId="12" borderId="5" xfId="0" applyFill="1" applyBorder="1" applyAlignment="1">
      <alignment horizontal="center" vertical="center"/>
    </xf>
    <xf numFmtId="2" fontId="3" fillId="12" borderId="5" xfId="0" applyNumberFormat="1" applyFont="1" applyFill="1" applyBorder="1" applyAlignment="1">
      <alignment horizontal="center" vertical="distributed"/>
    </xf>
    <xf numFmtId="2" fontId="2" fillId="12" borderId="5" xfId="0" applyNumberFormat="1" applyFont="1" applyFill="1" applyBorder="1" applyAlignment="1">
      <alignment horizontal="center" vertical="distributed"/>
    </xf>
    <xf numFmtId="2" fontId="3" fillId="12" borderId="1" xfId="0" applyNumberFormat="1" applyFont="1" applyFill="1" applyBorder="1" applyAlignment="1">
      <alignment horizontal="center" vertical="distributed"/>
    </xf>
    <xf numFmtId="0" fontId="0" fillId="12" borderId="1" xfId="0" applyFill="1" applyBorder="1" applyAlignment="1">
      <alignment horizontal="center" vertical="center"/>
    </xf>
    <xf numFmtId="0" fontId="4" fillId="12" borderId="5" xfId="0" applyFont="1" applyFill="1" applyBorder="1" applyAlignment="1">
      <alignment horizontal="right" vertical="distributed"/>
    </xf>
    <xf numFmtId="0" fontId="4" fillId="12" borderId="5" xfId="0" applyFont="1" applyFill="1" applyBorder="1" applyAlignment="1">
      <alignment horizontal="center" vertical="distributed"/>
    </xf>
    <xf numFmtId="0" fontId="3" fillId="12" borderId="4" xfId="0" applyFont="1" applyFill="1" applyBorder="1" applyAlignment="1">
      <alignment horizontal="left" vertical="distributed" wrapText="1"/>
    </xf>
    <xf numFmtId="0" fontId="29" fillId="12" borderId="5" xfId="0" applyFont="1" applyFill="1" applyBorder="1" applyAlignment="1">
      <alignment horizontal="center" vertical="distributed" wrapText="1"/>
    </xf>
    <xf numFmtId="165" fontId="10" fillId="12" borderId="5" xfId="0" applyNumberFormat="1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distributed" wrapText="1"/>
    </xf>
    <xf numFmtId="10" fontId="10" fillId="12" borderId="5" xfId="2" applyNumberFormat="1" applyFont="1" applyFill="1" applyBorder="1" applyAlignment="1">
      <alignment horizontal="center" vertical="distributed" wrapText="1"/>
    </xf>
    <xf numFmtId="166" fontId="12" fillId="12" borderId="2" xfId="0" applyNumberFormat="1" applyFont="1" applyFill="1" applyBorder="1" applyAlignment="1">
      <alignment horizontal="center" vertical="distributed"/>
    </xf>
    <xf numFmtId="10" fontId="2" fillId="12" borderId="0" xfId="2" applyNumberFormat="1" applyFont="1" applyFill="1"/>
    <xf numFmtId="43" fontId="5" fillId="12" borderId="0" xfId="1" applyFont="1" applyFill="1" applyBorder="1" applyAlignment="1">
      <alignment horizontal="center" vertical="distributed"/>
    </xf>
    <xf numFmtId="10" fontId="8" fillId="12" borderId="32" xfId="0" applyNumberFormat="1" applyFont="1" applyFill="1" applyBorder="1" applyAlignment="1">
      <alignment horizontal="center" vertical="distributed"/>
    </xf>
    <xf numFmtId="0" fontId="5" fillId="12" borderId="0" xfId="0" applyFont="1" applyFill="1" applyBorder="1" applyAlignment="1">
      <alignment horizontal="center" vertical="distributed"/>
    </xf>
    <xf numFmtId="0" fontId="2" fillId="12" borderId="0" xfId="0" applyFont="1" applyFill="1" applyBorder="1" applyAlignment="1">
      <alignment horizontal="center" vertical="distributed" wrapText="1"/>
    </xf>
    <xf numFmtId="0" fontId="13" fillId="12" borderId="0" xfId="0" applyFont="1" applyFill="1" applyBorder="1" applyAlignment="1">
      <alignment horizontal="center" vertical="distributed" wrapText="1"/>
    </xf>
    <xf numFmtId="0" fontId="2" fillId="12" borderId="0" xfId="0" applyFont="1" applyFill="1" applyAlignment="1">
      <alignment horizontal="center" vertical="center"/>
    </xf>
    <xf numFmtId="0" fontId="5" fillId="12" borderId="0" xfId="0" applyFont="1" applyFill="1" applyBorder="1" applyAlignment="1">
      <alignment horizontal="center" vertical="distributed" wrapText="1"/>
    </xf>
    <xf numFmtId="10" fontId="5" fillId="12" borderId="0" xfId="2" applyNumberFormat="1" applyFont="1" applyFill="1" applyBorder="1" applyAlignment="1">
      <alignment horizontal="center" vertical="distributed" wrapText="1"/>
    </xf>
    <xf numFmtId="10" fontId="2" fillId="12" borderId="0" xfId="2" applyNumberFormat="1" applyFont="1" applyFill="1" applyBorder="1" applyAlignment="1">
      <alignment horizontal="center" vertical="distributed" wrapText="1"/>
    </xf>
    <xf numFmtId="166" fontId="14" fillId="12" borderId="0" xfId="0" applyNumberFormat="1" applyFont="1" applyFill="1" applyBorder="1" applyAlignment="1">
      <alignment horizontal="center" vertical="distributed"/>
    </xf>
    <xf numFmtId="0" fontId="2" fillId="12" borderId="0" xfId="0" applyFont="1" applyFill="1"/>
    <xf numFmtId="0" fontId="2" fillId="12" borderId="0" xfId="0" applyFont="1" applyFill="1" applyBorder="1" applyAlignment="1">
      <alignment horizontal="center" vertical="distributed"/>
    </xf>
    <xf numFmtId="0" fontId="4" fillId="12" borderId="2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distributed" wrapText="1"/>
    </xf>
    <xf numFmtId="0" fontId="4" fillId="12" borderId="11" xfId="0" applyFont="1" applyFill="1" applyBorder="1" applyAlignment="1">
      <alignment horizontal="center" vertical="distributed"/>
    </xf>
    <xf numFmtId="0" fontId="4" fillId="12" borderId="22" xfId="0" applyFont="1" applyFill="1" applyBorder="1" applyAlignment="1">
      <alignment horizontal="center" vertical="distributed" wrapText="1"/>
    </xf>
    <xf numFmtId="0" fontId="2" fillId="12" borderId="23" xfId="0" applyFont="1" applyFill="1" applyBorder="1" applyAlignment="1">
      <alignment horizontal="right" vertical="center"/>
    </xf>
    <xf numFmtId="10" fontId="16" fillId="12" borderId="21" xfId="0" applyNumberFormat="1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vertical="center"/>
    </xf>
    <xf numFmtId="165" fontId="16" fillId="12" borderId="21" xfId="0" applyNumberFormat="1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vertical="center"/>
    </xf>
    <xf numFmtId="10" fontId="17" fillId="12" borderId="25" xfId="0" applyNumberFormat="1" applyFont="1" applyFill="1" applyBorder="1" applyAlignment="1">
      <alignment horizontal="center" vertical="center"/>
    </xf>
    <xf numFmtId="10" fontId="17" fillId="12" borderId="7" xfId="0" applyNumberFormat="1" applyFont="1" applyFill="1" applyBorder="1" applyAlignment="1">
      <alignment horizontal="center" vertical="center"/>
    </xf>
    <xf numFmtId="43" fontId="36" fillId="12" borderId="7" xfId="1" applyFont="1" applyFill="1" applyBorder="1" applyAlignment="1">
      <alignment horizontal="center" vertical="distributed"/>
    </xf>
    <xf numFmtId="0" fontId="18" fillId="12" borderId="7" xfId="0" applyFont="1" applyFill="1" applyBorder="1" applyAlignment="1">
      <alignment horizontal="center" vertical="distributed"/>
    </xf>
    <xf numFmtId="0" fontId="16" fillId="12" borderId="19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right" vertical="center"/>
    </xf>
    <xf numFmtId="10" fontId="16" fillId="12" borderId="28" xfId="0" applyNumberFormat="1" applyFont="1" applyFill="1" applyBorder="1" applyAlignment="1">
      <alignment horizontal="center" vertical="center"/>
    </xf>
    <xf numFmtId="166" fontId="2" fillId="12" borderId="28" xfId="2" applyNumberFormat="1" applyFont="1" applyFill="1" applyBorder="1" applyAlignment="1">
      <alignment horizontal="left" vertical="center"/>
    </xf>
    <xf numFmtId="2" fontId="2" fillId="12" borderId="28" xfId="0" applyNumberFormat="1" applyFont="1" applyFill="1" applyBorder="1" applyAlignment="1">
      <alignment vertical="center"/>
    </xf>
    <xf numFmtId="0" fontId="2" fillId="12" borderId="28" xfId="0" applyFont="1" applyFill="1" applyBorder="1" applyAlignment="1">
      <alignment vertical="center"/>
    </xf>
    <xf numFmtId="165" fontId="16" fillId="12" borderId="28" xfId="0" applyNumberFormat="1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vertical="center"/>
    </xf>
    <xf numFmtId="10" fontId="17" fillId="12" borderId="29" xfId="0" applyNumberFormat="1" applyFont="1" applyFill="1" applyBorder="1" applyAlignment="1">
      <alignment horizontal="center" vertical="center"/>
    </xf>
    <xf numFmtId="10" fontId="17" fillId="12" borderId="30" xfId="0" applyNumberFormat="1" applyFont="1" applyFill="1" applyBorder="1" applyAlignment="1">
      <alignment horizontal="center" vertical="center"/>
    </xf>
    <xf numFmtId="168" fontId="36" fillId="12" borderId="30" xfId="1" applyNumberFormat="1" applyFont="1" applyFill="1" applyBorder="1" applyAlignment="1">
      <alignment horizontal="center" vertical="distributed"/>
    </xf>
    <xf numFmtId="43" fontId="18" fillId="12" borderId="30" xfId="1" applyFont="1" applyFill="1" applyBorder="1" applyAlignment="1">
      <alignment horizontal="center" vertical="distributed"/>
    </xf>
    <xf numFmtId="43" fontId="16" fillId="12" borderId="31" xfId="1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left" vertical="center" wrapText="1"/>
    </xf>
    <xf numFmtId="0" fontId="2" fillId="12" borderId="0" xfId="0" applyFont="1" applyFill="1" applyBorder="1" applyAlignment="1">
      <alignment horizontal="right" vertical="center"/>
    </xf>
    <xf numFmtId="10" fontId="16" fillId="12" borderId="0" xfId="0" applyNumberFormat="1" applyFont="1" applyFill="1" applyBorder="1" applyAlignment="1">
      <alignment horizontal="center" vertical="center"/>
    </xf>
    <xf numFmtId="166" fontId="2" fillId="12" borderId="0" xfId="2" applyNumberFormat="1" applyFont="1" applyFill="1" applyBorder="1" applyAlignment="1">
      <alignment horizontal="left" vertical="center"/>
    </xf>
    <xf numFmtId="2" fontId="2" fillId="12" borderId="0" xfId="0" applyNumberFormat="1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165" fontId="16" fillId="12" borderId="0" xfId="0" applyNumberFormat="1" applyFont="1" applyFill="1" applyBorder="1" applyAlignment="1">
      <alignment horizontal="center" vertical="center"/>
    </xf>
    <xf numFmtId="10" fontId="17" fillId="12" borderId="0" xfId="0" applyNumberFormat="1" applyFont="1" applyFill="1" applyBorder="1" applyAlignment="1">
      <alignment horizontal="center" vertical="center"/>
    </xf>
    <xf numFmtId="43" fontId="10" fillId="12" borderId="0" xfId="1" applyFont="1" applyFill="1" applyBorder="1" applyAlignment="1">
      <alignment horizontal="center" vertical="distributed"/>
    </xf>
    <xf numFmtId="43" fontId="18" fillId="12" borderId="0" xfId="1" applyFont="1" applyFill="1" applyBorder="1" applyAlignment="1">
      <alignment horizontal="center" vertical="distributed"/>
    </xf>
    <xf numFmtId="43" fontId="16" fillId="12" borderId="0" xfId="1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/>
    </xf>
    <xf numFmtId="0" fontId="2" fillId="12" borderId="8" xfId="0" applyFont="1" applyFill="1" applyBorder="1" applyAlignment="1">
      <alignment vertical="center"/>
    </xf>
    <xf numFmtId="10" fontId="17" fillId="12" borderId="9" xfId="2" applyNumberFormat="1" applyFont="1" applyFill="1" applyBorder="1" applyAlignment="1">
      <alignment horizontal="center" vertical="center"/>
    </xf>
    <xf numFmtId="10" fontId="10" fillId="12" borderId="9" xfId="2" applyNumberFormat="1" applyFont="1" applyFill="1" applyBorder="1" applyAlignment="1">
      <alignment horizontal="right" vertical="center"/>
    </xf>
    <xf numFmtId="43" fontId="36" fillId="12" borderId="10" xfId="1" applyFont="1" applyFill="1" applyBorder="1" applyAlignment="1">
      <alignment horizontal="center" vertical="center"/>
    </xf>
    <xf numFmtId="43" fontId="18" fillId="12" borderId="0" xfId="1" applyFont="1" applyFill="1"/>
    <xf numFmtId="43" fontId="2" fillId="12" borderId="0" xfId="1" applyFont="1" applyFill="1"/>
    <xf numFmtId="0" fontId="10" fillId="12" borderId="0" xfId="0" applyFont="1" applyFill="1"/>
    <xf numFmtId="43" fontId="36" fillId="12" borderId="32" xfId="1" applyFont="1" applyFill="1" applyBorder="1" applyAlignment="1">
      <alignment horizontal="center" vertical="distributed"/>
    </xf>
    <xf numFmtId="0" fontId="37" fillId="12" borderId="5" xfId="0" applyFont="1" applyFill="1" applyBorder="1" applyAlignment="1">
      <alignment horizontal="center" vertical="distributed" wrapText="1"/>
    </xf>
    <xf numFmtId="11" fontId="3" fillId="12" borderId="6" xfId="0" applyNumberFormat="1" applyFont="1" applyFill="1" applyBorder="1" applyAlignment="1">
      <alignment horizontal="center" vertical="distributed"/>
    </xf>
    <xf numFmtId="43" fontId="10" fillId="12" borderId="7" xfId="1" applyFont="1" applyFill="1" applyBorder="1" applyAlignment="1">
      <alignment horizontal="center" vertical="distributed"/>
    </xf>
    <xf numFmtId="168" fontId="10" fillId="12" borderId="30" xfId="1" applyNumberFormat="1" applyFont="1" applyFill="1" applyBorder="1" applyAlignment="1">
      <alignment horizontal="center" vertical="distributed"/>
    </xf>
    <xf numFmtId="43" fontId="10" fillId="12" borderId="32" xfId="1" applyFont="1" applyFill="1" applyBorder="1" applyAlignment="1">
      <alignment horizontal="center" vertical="distributed"/>
    </xf>
    <xf numFmtId="0" fontId="40" fillId="12" borderId="5" xfId="0" applyFont="1" applyFill="1" applyBorder="1" applyAlignment="1">
      <alignment horizontal="center" vertical="distributed" wrapText="1"/>
    </xf>
    <xf numFmtId="0" fontId="48" fillId="13" borderId="7" xfId="0" applyFont="1" applyFill="1" applyBorder="1" applyAlignment="1">
      <alignment horizontal="center" vertical="distributed"/>
    </xf>
    <xf numFmtId="43" fontId="48" fillId="13" borderId="30" xfId="1" applyFont="1" applyFill="1" applyBorder="1" applyAlignment="1">
      <alignment horizontal="center" vertical="distributed"/>
    </xf>
    <xf numFmtId="0" fontId="0" fillId="0" borderId="5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center"/>
    </xf>
    <xf numFmtId="2" fontId="20" fillId="2" borderId="5" xfId="1" applyNumberFormat="1" applyFont="1" applyFill="1" applyBorder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Border="1" applyAlignment="1">
      <alignment horizontal="center" vertical="center"/>
    </xf>
    <xf numFmtId="0" fontId="51" fillId="13" borderId="7" xfId="0" applyFont="1" applyFill="1" applyBorder="1" applyAlignment="1">
      <alignment horizontal="center" vertical="distributed"/>
    </xf>
    <xf numFmtId="0" fontId="51" fillId="13" borderId="30" xfId="0" applyFont="1" applyFill="1" applyBorder="1" applyAlignment="1">
      <alignment horizontal="center" vertical="distributed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165" fontId="3" fillId="12" borderId="6" xfId="0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distributed" wrapText="1"/>
    </xf>
    <xf numFmtId="10" fontId="3" fillId="12" borderId="6" xfId="2" applyNumberFormat="1" applyFont="1" applyFill="1" applyBorder="1" applyAlignment="1">
      <alignment horizontal="center" vertical="distributed" wrapText="1"/>
    </xf>
    <xf numFmtId="166" fontId="3" fillId="12" borderId="6" xfId="2" applyNumberFormat="1" applyFont="1" applyFill="1" applyBorder="1" applyAlignment="1">
      <alignment horizontal="center" vertical="distributed" wrapText="1"/>
    </xf>
    <xf numFmtId="0" fontId="3" fillId="12" borderId="6" xfId="0" applyFont="1" applyFill="1" applyBorder="1" applyAlignment="1">
      <alignment horizontal="center" vertical="center"/>
    </xf>
    <xf numFmtId="166" fontId="11" fillId="12" borderId="6" xfId="0" applyNumberFormat="1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8" fillId="12" borderId="49" xfId="0" applyFont="1" applyFill="1" applyBorder="1" applyAlignment="1">
      <alignment horizontal="center" vertical="distributed" wrapText="1"/>
    </xf>
    <xf numFmtId="0" fontId="8" fillId="12" borderId="32" xfId="0" applyFont="1" applyFill="1" applyBorder="1" applyAlignment="1">
      <alignment horizontal="center" vertical="distributed"/>
    </xf>
    <xf numFmtId="0" fontId="8" fillId="12" borderId="32" xfId="0" applyFont="1" applyFill="1" applyBorder="1" applyAlignment="1">
      <alignment horizontal="center" vertical="center" wrapText="1"/>
    </xf>
    <xf numFmtId="43" fontId="36" fillId="12" borderId="10" xfId="1" applyFont="1" applyFill="1" applyBorder="1" applyAlignment="1">
      <alignment horizontal="center" vertical="distributed"/>
    </xf>
    <xf numFmtId="0" fontId="19" fillId="0" borderId="8" xfId="0" applyFont="1" applyBorder="1" applyAlignment="1">
      <alignment horizontal="center" vertical="distributed"/>
    </xf>
    <xf numFmtId="0" fontId="19" fillId="0" borderId="9" xfId="0" applyFont="1" applyBorder="1" applyAlignment="1">
      <alignment horizontal="center" vertical="distributed"/>
    </xf>
    <xf numFmtId="0" fontId="19" fillId="0" borderId="10" xfId="0" applyFont="1" applyBorder="1" applyAlignment="1">
      <alignment horizontal="center" vertical="distributed"/>
    </xf>
    <xf numFmtId="1" fontId="32" fillId="12" borderId="38" xfId="1" applyNumberFormat="1" applyFont="1" applyFill="1" applyBorder="1" applyAlignment="1">
      <alignment horizontal="center" vertical="center" wrapText="1"/>
    </xf>
    <xf numFmtId="1" fontId="32" fillId="12" borderId="39" xfId="1" applyNumberFormat="1" applyFont="1" applyFill="1" applyBorder="1" applyAlignment="1">
      <alignment horizontal="center" vertical="center" wrapText="1"/>
    </xf>
    <xf numFmtId="1" fontId="32" fillId="12" borderId="6" xfId="1" applyNumberFormat="1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15" fillId="12" borderId="20" xfId="0" applyFont="1" applyFill="1" applyBorder="1" applyAlignment="1">
      <alignment horizontal="left" vertical="center"/>
    </xf>
    <xf numFmtId="0" fontId="15" fillId="12" borderId="21" xfId="0" applyFont="1" applyFill="1" applyBorder="1" applyAlignment="1">
      <alignment horizontal="left" vertical="center"/>
    </xf>
    <xf numFmtId="0" fontId="15" fillId="12" borderId="22" xfId="0" applyFont="1" applyFill="1" applyBorder="1" applyAlignment="1">
      <alignment horizontal="left" vertical="center"/>
    </xf>
    <xf numFmtId="0" fontId="16" fillId="12" borderId="20" xfId="0" applyFont="1" applyFill="1" applyBorder="1" applyAlignment="1">
      <alignment horizontal="left" vertical="center" wrapText="1"/>
    </xf>
    <xf numFmtId="0" fontId="16" fillId="12" borderId="26" xfId="0" applyFont="1" applyFill="1" applyBorder="1" applyAlignment="1">
      <alignment horizontal="left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2" fontId="20" fillId="12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distributed" wrapText="1"/>
    </xf>
    <xf numFmtId="0" fontId="8" fillId="12" borderId="12" xfId="0" applyFont="1" applyFill="1" applyBorder="1" applyAlignment="1">
      <alignment horizontal="center" vertical="distributed" wrapText="1"/>
    </xf>
    <xf numFmtId="0" fontId="10" fillId="12" borderId="8" xfId="0" applyFont="1" applyFill="1" applyBorder="1" applyAlignment="1">
      <alignment horizontal="left" vertical="distributed"/>
    </xf>
    <xf numFmtId="0" fontId="10" fillId="12" borderId="9" xfId="0" applyFont="1" applyFill="1" applyBorder="1" applyAlignment="1">
      <alignment horizontal="left" vertical="distributed"/>
    </xf>
    <xf numFmtId="0" fontId="10" fillId="12" borderId="10" xfId="0" applyFont="1" applyFill="1" applyBorder="1" applyAlignment="1">
      <alignment horizontal="left" vertical="distributed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32" fillId="0" borderId="39" xfId="1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distributed" wrapText="1"/>
    </xf>
    <xf numFmtId="0" fontId="8" fillId="0" borderId="12" xfId="0" applyFont="1" applyFill="1" applyBorder="1" applyAlignment="1">
      <alignment horizontal="center" vertical="distributed" wrapText="1"/>
    </xf>
    <xf numFmtId="0" fontId="10" fillId="0" borderId="8" xfId="0" applyFont="1" applyFill="1" applyBorder="1" applyAlignment="1">
      <alignment horizontal="left" vertical="distributed"/>
    </xf>
    <xf numFmtId="0" fontId="10" fillId="0" borderId="9" xfId="0" applyFont="1" applyFill="1" applyBorder="1" applyAlignment="1">
      <alignment horizontal="left" vertical="distributed"/>
    </xf>
    <xf numFmtId="0" fontId="10" fillId="0" borderId="10" xfId="0" applyFont="1" applyFill="1" applyBorder="1" applyAlignment="1">
      <alignment horizontal="left" vertical="distributed"/>
    </xf>
    <xf numFmtId="0" fontId="8" fillId="12" borderId="40" xfId="0" applyFont="1" applyFill="1" applyBorder="1" applyAlignment="1">
      <alignment horizontal="center" vertical="center" wrapText="1"/>
    </xf>
    <xf numFmtId="0" fontId="8" fillId="12" borderId="43" xfId="0" applyFont="1" applyFill="1" applyBorder="1" applyAlignment="1">
      <alignment horizontal="center" vertical="center" wrapText="1"/>
    </xf>
    <xf numFmtId="0" fontId="8" fillId="12" borderId="44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distributed" wrapText="1"/>
    </xf>
    <xf numFmtId="0" fontId="8" fillId="12" borderId="28" xfId="0" applyFont="1" applyFill="1" applyBorder="1" applyAlignment="1">
      <alignment horizontal="center" vertical="distributed" wrapText="1"/>
    </xf>
    <xf numFmtId="0" fontId="10" fillId="12" borderId="20" xfId="0" applyFont="1" applyFill="1" applyBorder="1" applyAlignment="1">
      <alignment horizontal="left" vertical="distributed"/>
    </xf>
    <xf numFmtId="0" fontId="10" fillId="12" borderId="21" xfId="0" applyFont="1" applyFill="1" applyBorder="1" applyAlignment="1">
      <alignment horizontal="left" vertical="distributed"/>
    </xf>
    <xf numFmtId="0" fontId="10" fillId="12" borderId="22" xfId="0" applyFont="1" applyFill="1" applyBorder="1" applyAlignment="1">
      <alignment horizontal="left" vertical="distributed"/>
    </xf>
    <xf numFmtId="0" fontId="8" fillId="12" borderId="46" xfId="0" applyFont="1" applyFill="1" applyBorder="1" applyAlignment="1">
      <alignment horizontal="center" vertical="center" wrapText="1"/>
    </xf>
    <xf numFmtId="0" fontId="8" fillId="12" borderId="47" xfId="0" applyFont="1" applyFill="1" applyBorder="1" applyAlignment="1">
      <alignment horizontal="center" vertical="center" wrapText="1"/>
    </xf>
    <xf numFmtId="0" fontId="8" fillId="12" borderId="48" xfId="0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009900"/>
      <color rgb="FF993300"/>
      <color rgb="FFFFFF66"/>
      <color rgb="FFFFCCFF"/>
      <color rgb="FFFFFFCC"/>
      <color rgb="FFFF9900"/>
      <color rgb="FF0000FF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4F-4EDA-9B28-6866381FBB6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34F-4EDA-9B28-6866381FB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93-422D-B62D-955DE2EEB1E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C93-422D-B62D-955DE2EE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9C-4E84-BC5B-A9B3008CDDA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9C-4E84-BC5B-A9B3008CD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43-4647-8C54-B13189007A5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143-4647-8C54-B13189007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3-406F-AD61-CD56BB29D3E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653-406F-AD61-CD56BB29D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3B-45EE-8722-8958DB489A2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3B-45EE-8722-8958DB489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6E-45B0-A3A2-307C5F35235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6E-45B0-A3A2-307C5F352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AA-45E7-A7B3-05723CAD788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7AA-45E7-A7B3-05723CAD7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48-4156-B952-4A0D0650A89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48-4156-B952-4A0D0650A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98-4CCB-AD65-2C9FD4D21A1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98-4CCB-AD65-2C9FD4D21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AA-4FC8-B878-DD25D1D16EA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DAA-4FC8-B878-DD25D1D1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64-4927-A2A8-A2F28C3A8CD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864-4927-A2A8-A2F28C3A8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8E-49D2-B471-3A9979E7DCD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98E-49D2-B471-3A9979E7D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BC-4F7A-A34A-7B9627F5B3B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BC-4F7A-A34A-7B9627F5B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93-405E-BFB3-F25BD0B5CB5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93-405E-BFB3-F25BD0B5C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36-4243-AED7-10E2BD9D829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E36-4243-AED7-10E2BD9D8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24-4C0D-8398-BCE54F8DE4D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24-4C0D-8398-BCE54F8D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5C-49D4-9824-BF6B46FDFF8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F5C-49D4-9824-BF6B46FDF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D4-4436-A288-90452048AAC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5D4-4436-A288-90452048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91-4014-BB81-7B5F41B94B7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91-4014-BB81-7B5F41B94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2C-48A4-98F7-BE7F867E80A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E2C-48A4-98F7-BE7F867E8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4B-4163-B392-C03530F7370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64B-4163-B392-C03530F73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34-4190-9A0D-D04443E5DF7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34-4190-9A0D-D04443E5D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C5-4126-B3AD-3D04C5726A6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CC5-4126-B3AD-3D04C5726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36-479B-AFB2-D55CB2DFD90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36-479B-AFB2-D55CB2DFD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68-4373-8D5E-0101460769A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68-4373-8D5E-010146076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01-45D0-BDF8-2936AA30BBF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01-45D0-BDF8-2936AA30B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2A-4522-A843-A2FC38B0420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2A-4522-A843-A2FC38B0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EE-49E3-8570-EEC65F739F9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EE-49E3-8570-EEC65F739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D9-4856-8056-99361150856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D9-4856-8056-99361150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14-4A90-B8DF-6A1487F8295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814-4A90-B8DF-6A1487F82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D5-49F9-B9BF-1F8C70EE2BA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D5-49F9-B9BF-1F8C70EE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EA-4C38-8C28-C6A139329F1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9EA-4C38-8C28-C6A139329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DE-460A-8CFF-3789CA178C0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DE-460A-8CFF-3789CA178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D4-4E46-B92E-DF6D496C649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D4-4E46-B92E-DF6D496C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0F-478B-BD64-0FA0667110A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0F-478B-BD64-0FA066711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C0-48F1-94A5-B448A05B1E0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C0-48F1-94A5-B448A05B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A2-4C66-95E8-D85E74A1C4D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FA2-4C66-95E8-D85E74A1C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70-421B-A04D-720B696E1A9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70-421B-A04D-720B696E1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5D-413A-BFA6-01DA3D497E9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5D-413A-BFA6-01DA3D497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87-41B7-BC21-FEDE7DB7B18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87-41B7-BC21-FEDE7DB7B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C7-4CDA-B5B1-BF190CDFFDC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C7-4CDA-B5B1-BF190CDFF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B0-480F-AE6F-C45A99C63D8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B0-480F-AE6F-C45A99C63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4D-44CC-9184-2EC4CA78D9E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F4D-44CC-9184-2EC4CA78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F-4979-BA60-4E36AF3BE79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F-4979-BA60-4E36AF3BE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AF-4D24-B40C-C85BC0FC902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AF-4D24-B40C-C85BC0FC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88-46E8-85FC-FEB1812A009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88-46E8-85FC-FEB1812A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F3-4B85-A0D5-B3DA569B119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F3-4B85-A0D5-B3DA569B1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3A-4C3B-8117-3864D054A2D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3A-4C3B-8117-3864D054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D6-46A0-987D-2464FAC1573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D6-46A0-987D-2464FAC15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77-4919-ABC5-09D03019DC2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977-4919-ABC5-09D03019D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12-4EAF-B4B2-C4EF4AD64C1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12-4EAF-B4B2-C4EF4AD64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A2-4232-A319-543AAEC512F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A2-4232-A319-543AAEC5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69-4D51-BF1A-D6D4E805758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69-4D51-BF1A-D6D4E805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60-4ECD-A35C-BB0BAF2E42F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A60-4ECD-A35C-BB0BAF2E4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04-4D12-B2A3-6B4F42D4787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04-4D12-B2A3-6B4F42D4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B-4314-8D5F-E775D592DF5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B-4314-8D5F-E775D592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CA-4A37-84BB-AB2B088F14C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8CA-4A37-84BB-AB2B088F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7A-44A9-B642-F26839DA7EA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7A-44A9-B642-F26839DA7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A9-47CD-BFF6-35F9FC3BFAB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0A9-47CD-BFF6-35F9FC3BF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D0-446C-A532-B6411260AEB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D0-446C-A532-B6411260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24-4B21-9535-88D10EBD818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424-4B21-9535-88D10EBD8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B1-443B-AC43-02E02ECB760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6B1-443B-AC43-02E02ECB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79-45CA-9013-1EB8991C32C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579-45CA-9013-1EB8991C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BB-43E5-AD50-AB582D9961A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3BB-43E5-AD50-AB582D996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3A-4903-A2C9-37DA9BF5EE3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63A-4903-A2C9-37DA9BF5E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93-48F0-81AA-6E29D8E945E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93-48F0-81AA-6E29D8E9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F-45B6-9530-FEE607032FF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F-45B6-9530-FEE60703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84-42CD-9408-DE1F4BD3849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84-42CD-9408-DE1F4BD3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25-4D3F-8AD5-052DAEF16C6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25-4D3F-8AD5-052DAEF16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EB-4094-BF2F-637CAE6C0BC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8EB-4094-BF2F-637CAE6C0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3A-405C-95CC-C80051F6135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23A-405C-95CC-C80051F61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B3-4597-95B9-901782CF52E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B3-4597-95B9-901782C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DE-4627-97CD-B9835356E25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7DE-4627-97CD-B9835356E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B5-4AAE-9A65-06DB69568AA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DB5-4AAE-9A65-06DB6956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DA-4625-817F-393F36CC0F9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2DA-4625-817F-393F36CC0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9B-4D61-B87C-8A13E70D51D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9B-4D61-B87C-8A13E70D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1A-4E14-860B-767AD704E96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1A-4E14-860B-767AD704E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CE-423C-913A-52D532413B1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CE-423C-913A-52D53241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50-4143-B7DC-1E1CEA9E3CE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F50-4143-B7DC-1E1CEA9E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CCD1B2-2DD4-4496-A9B3-C8B983583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6600719-1F45-4109-AE17-BD9B6DEF5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516475-C3D0-4120-A24D-B087BC448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DB22BEC-1F62-49B6-B0CD-08F106978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34A8370-B570-49B5-8E5C-F1BCAD91E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E3AA486-E1D5-4803-8C6C-8D18D9D11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680EBC3-2D17-465F-BADD-C728D0F35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D3A7507-350D-4BD4-8635-6ECF6E790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DF5B618-98B1-4671-A17D-D35AE38E9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1011292-381C-4DE2-AD95-3F7253BA8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46</xdr:row>
      <xdr:rowOff>211665</xdr:rowOff>
    </xdr:from>
    <xdr:to>
      <xdr:col>8</xdr:col>
      <xdr:colOff>116417</xdr:colOff>
      <xdr:row>49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D2DAC981-4D8F-4190-91ED-CD396892D7C3}"/>
            </a:ext>
          </a:extLst>
        </xdr:cNvPr>
        <xdr:cNvSpPr>
          <a:spLocks noChangeShapeType="1"/>
        </xdr:cNvSpPr>
      </xdr:nvSpPr>
      <xdr:spPr bwMode="auto">
        <a:xfrm flipV="1">
          <a:off x="3933825" y="9736665"/>
          <a:ext cx="44693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84</xdr:row>
      <xdr:rowOff>222250</xdr:rowOff>
    </xdr:from>
    <xdr:to>
      <xdr:col>2</xdr:col>
      <xdr:colOff>967317</xdr:colOff>
      <xdr:row>84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5C1F0375-BC34-4424-A03E-087522D72438}"/>
            </a:ext>
          </a:extLst>
        </xdr:cNvPr>
        <xdr:cNvSpPr>
          <a:spLocks noChangeShapeType="1"/>
        </xdr:cNvSpPr>
      </xdr:nvSpPr>
      <xdr:spPr bwMode="auto">
        <a:xfrm>
          <a:off x="2719917" y="16544925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46</xdr:row>
      <xdr:rowOff>264583</xdr:rowOff>
    </xdr:from>
    <xdr:to>
      <xdr:col>9</xdr:col>
      <xdr:colOff>222249</xdr:colOff>
      <xdr:row>49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A7558D0D-757B-4ED0-9402-B8DC9FA7563F}"/>
            </a:ext>
          </a:extLst>
        </xdr:cNvPr>
        <xdr:cNvSpPr>
          <a:spLocks noChangeShapeType="1"/>
        </xdr:cNvSpPr>
      </xdr:nvSpPr>
      <xdr:spPr bwMode="auto">
        <a:xfrm flipV="1">
          <a:off x="7858125" y="97895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46</xdr:row>
      <xdr:rowOff>266700</xdr:rowOff>
    </xdr:from>
    <xdr:to>
      <xdr:col>6</xdr:col>
      <xdr:colOff>333375</xdr:colOff>
      <xdr:row>50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537550CB-400D-499A-BA50-F4117BF9D183}"/>
            </a:ext>
          </a:extLst>
        </xdr:cNvPr>
        <xdr:cNvSpPr>
          <a:spLocks noChangeShapeType="1"/>
        </xdr:cNvSpPr>
      </xdr:nvSpPr>
      <xdr:spPr bwMode="auto">
        <a:xfrm flipH="1" flipV="1">
          <a:off x="5381625" y="9791700"/>
          <a:ext cx="1457325" cy="1211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84</xdr:row>
      <xdr:rowOff>222250</xdr:rowOff>
    </xdr:from>
    <xdr:to>
      <xdr:col>2</xdr:col>
      <xdr:colOff>967317</xdr:colOff>
      <xdr:row>84</xdr:row>
      <xdr:rowOff>222250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3CE0896D-A33B-4665-BDAD-69097BFF9117}"/>
            </a:ext>
          </a:extLst>
        </xdr:cNvPr>
        <xdr:cNvSpPr>
          <a:spLocks noChangeShapeType="1"/>
        </xdr:cNvSpPr>
      </xdr:nvSpPr>
      <xdr:spPr bwMode="auto">
        <a:xfrm>
          <a:off x="2719917" y="16544925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2607C8-6865-4E1C-9C03-FC472C5B6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4DFA90-2AB6-49A6-BA47-6B3F631FB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261934C-01FD-4392-9DB8-6C85C739D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ED418A5-E0C1-4542-8189-3737597A5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E0F0AF2-267B-479C-B8DC-F28DB2CAF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1F63760-0497-4A7E-8B2C-24C1D4F53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8292E32-7FE6-4D85-9132-3ACEE6043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613B7CF-4A95-453D-9DBF-6F25C8951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D0950DB-BC59-4DFD-9AD8-6AC0F8BF1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0BC28E7-13D1-4F78-BC23-BFDB832D0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36</xdr:row>
      <xdr:rowOff>211665</xdr:rowOff>
    </xdr:from>
    <xdr:to>
      <xdr:col>8</xdr:col>
      <xdr:colOff>116417</xdr:colOff>
      <xdr:row>39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1FB3665F-FC0C-4ED8-AC9B-FEC9152F33EA}"/>
            </a:ext>
          </a:extLst>
        </xdr:cNvPr>
        <xdr:cNvSpPr>
          <a:spLocks noChangeShapeType="1"/>
        </xdr:cNvSpPr>
      </xdr:nvSpPr>
      <xdr:spPr bwMode="auto">
        <a:xfrm flipV="1">
          <a:off x="3819525" y="14613465"/>
          <a:ext cx="44693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74</xdr:row>
      <xdr:rowOff>222250</xdr:rowOff>
    </xdr:from>
    <xdr:to>
      <xdr:col>2</xdr:col>
      <xdr:colOff>967317</xdr:colOff>
      <xdr:row>74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533CA517-24B8-4AAC-97CB-8F79EAFAA49C}"/>
            </a:ext>
          </a:extLst>
        </xdr:cNvPr>
        <xdr:cNvSpPr>
          <a:spLocks noChangeShapeType="1"/>
        </xdr:cNvSpPr>
      </xdr:nvSpPr>
      <xdr:spPr bwMode="auto">
        <a:xfrm>
          <a:off x="2605617" y="232981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36</xdr:row>
      <xdr:rowOff>264583</xdr:rowOff>
    </xdr:from>
    <xdr:to>
      <xdr:col>9</xdr:col>
      <xdr:colOff>222249</xdr:colOff>
      <xdr:row>39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D3956481-93D5-4136-BE0E-E44C5017697A}"/>
            </a:ext>
          </a:extLst>
        </xdr:cNvPr>
        <xdr:cNvSpPr>
          <a:spLocks noChangeShapeType="1"/>
        </xdr:cNvSpPr>
      </xdr:nvSpPr>
      <xdr:spPr bwMode="auto">
        <a:xfrm flipV="1">
          <a:off x="7743825" y="146663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36</xdr:row>
      <xdr:rowOff>266700</xdr:rowOff>
    </xdr:from>
    <xdr:to>
      <xdr:col>6</xdr:col>
      <xdr:colOff>333375</xdr:colOff>
      <xdr:row>40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10CBA7BD-A8EC-4AE9-8CFD-AC8520FC475B}"/>
            </a:ext>
          </a:extLst>
        </xdr:cNvPr>
        <xdr:cNvSpPr>
          <a:spLocks noChangeShapeType="1"/>
        </xdr:cNvSpPr>
      </xdr:nvSpPr>
      <xdr:spPr bwMode="auto">
        <a:xfrm flipH="1" flipV="1">
          <a:off x="5267325" y="14668500"/>
          <a:ext cx="1457325" cy="1211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74</xdr:row>
      <xdr:rowOff>222250</xdr:rowOff>
    </xdr:from>
    <xdr:to>
      <xdr:col>2</xdr:col>
      <xdr:colOff>967317</xdr:colOff>
      <xdr:row>74</xdr:row>
      <xdr:rowOff>222250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8D9763EF-CAC0-4833-A157-462EEBCC6810}"/>
            </a:ext>
          </a:extLst>
        </xdr:cNvPr>
        <xdr:cNvSpPr>
          <a:spLocks noChangeShapeType="1"/>
        </xdr:cNvSpPr>
      </xdr:nvSpPr>
      <xdr:spPr bwMode="auto">
        <a:xfrm>
          <a:off x="2605617" y="232981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B4AEFB-0F43-4DEA-A94B-9CF5EA179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677D1D5-8CBA-439C-A993-D0B788A8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779B3F8-C386-4018-AF19-ABCA1AB7F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7B8A24C-82A2-43D4-8760-8119652E2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36B0812-43BD-4408-9EA9-2A5278A1E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53BB2A3-2E85-40EE-9DC6-114F5D48B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55B5B7E-485B-40F1-A49D-175A27CB3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EEA89B7-E332-43B2-AF61-0EB9CFA22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5997AFE-662B-4670-9B06-020FBC580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C33461B-CCEB-4D36-87E0-F163862D6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36</xdr:row>
      <xdr:rowOff>211665</xdr:rowOff>
    </xdr:from>
    <xdr:to>
      <xdr:col>8</xdr:col>
      <xdr:colOff>116417</xdr:colOff>
      <xdr:row>39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1AC62662-7E41-41AC-8DA6-A9564FAACB3F}"/>
            </a:ext>
          </a:extLst>
        </xdr:cNvPr>
        <xdr:cNvSpPr>
          <a:spLocks noChangeShapeType="1"/>
        </xdr:cNvSpPr>
      </xdr:nvSpPr>
      <xdr:spPr bwMode="auto">
        <a:xfrm flipV="1">
          <a:off x="3819525" y="14613465"/>
          <a:ext cx="45455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74</xdr:row>
      <xdr:rowOff>222250</xdr:rowOff>
    </xdr:from>
    <xdr:to>
      <xdr:col>2</xdr:col>
      <xdr:colOff>967317</xdr:colOff>
      <xdr:row>74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AA50764D-C1D0-4146-B3B4-812EFABE43B9}"/>
            </a:ext>
          </a:extLst>
        </xdr:cNvPr>
        <xdr:cNvSpPr>
          <a:spLocks noChangeShapeType="1"/>
        </xdr:cNvSpPr>
      </xdr:nvSpPr>
      <xdr:spPr bwMode="auto">
        <a:xfrm>
          <a:off x="2605617" y="232981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36</xdr:row>
      <xdr:rowOff>264583</xdr:rowOff>
    </xdr:from>
    <xdr:to>
      <xdr:col>9</xdr:col>
      <xdr:colOff>222249</xdr:colOff>
      <xdr:row>39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7D392076-B187-4433-A04B-72CDF7C1BB75}"/>
            </a:ext>
          </a:extLst>
        </xdr:cNvPr>
        <xdr:cNvSpPr>
          <a:spLocks noChangeShapeType="1"/>
        </xdr:cNvSpPr>
      </xdr:nvSpPr>
      <xdr:spPr bwMode="auto">
        <a:xfrm flipV="1">
          <a:off x="7743825" y="14666383"/>
          <a:ext cx="15747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36</xdr:row>
      <xdr:rowOff>266700</xdr:rowOff>
    </xdr:from>
    <xdr:to>
      <xdr:col>6</xdr:col>
      <xdr:colOff>333375</xdr:colOff>
      <xdr:row>40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30874C39-E88F-4C88-8E35-6938E98AF710}"/>
            </a:ext>
          </a:extLst>
        </xdr:cNvPr>
        <xdr:cNvSpPr>
          <a:spLocks noChangeShapeType="1"/>
        </xdr:cNvSpPr>
      </xdr:nvSpPr>
      <xdr:spPr bwMode="auto">
        <a:xfrm flipH="1" flipV="1">
          <a:off x="5267325" y="14668500"/>
          <a:ext cx="1457325" cy="1211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74</xdr:row>
      <xdr:rowOff>222250</xdr:rowOff>
    </xdr:from>
    <xdr:to>
      <xdr:col>2</xdr:col>
      <xdr:colOff>967317</xdr:colOff>
      <xdr:row>74</xdr:row>
      <xdr:rowOff>222250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F48B8666-2792-4B7B-83FE-044E5E081AE4}"/>
            </a:ext>
          </a:extLst>
        </xdr:cNvPr>
        <xdr:cNvSpPr>
          <a:spLocks noChangeShapeType="1"/>
        </xdr:cNvSpPr>
      </xdr:nvSpPr>
      <xdr:spPr bwMode="auto">
        <a:xfrm>
          <a:off x="2605617" y="232981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C8A137-B425-42C3-A175-D55C42457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F57A1C-9F3F-48B0-A5E7-4A5B42E49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D7521F-47F8-43A3-8346-848E782EE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E80D657-B918-491C-8AC1-0C216D9BB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0A58E60-7C70-4D90-B666-420073303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3DDEE84-9AF8-48D0-AD04-F1C42B09F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50C1B17-6B83-4C4D-A110-E899D4763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C7848CF-7F4F-4C2E-B5E2-467B2A7A3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B1B3B05-C555-408A-8E53-D9820E7E0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79099EA-CE0F-47F1-ADA6-4D4B28636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36</xdr:row>
      <xdr:rowOff>211665</xdr:rowOff>
    </xdr:from>
    <xdr:to>
      <xdr:col>8</xdr:col>
      <xdr:colOff>116417</xdr:colOff>
      <xdr:row>39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1075CF76-6787-44F0-9476-20680067E54C}"/>
            </a:ext>
          </a:extLst>
        </xdr:cNvPr>
        <xdr:cNvSpPr>
          <a:spLocks noChangeShapeType="1"/>
        </xdr:cNvSpPr>
      </xdr:nvSpPr>
      <xdr:spPr bwMode="auto">
        <a:xfrm flipV="1">
          <a:off x="3819525" y="14613465"/>
          <a:ext cx="45455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74</xdr:row>
      <xdr:rowOff>222250</xdr:rowOff>
    </xdr:from>
    <xdr:to>
      <xdr:col>2</xdr:col>
      <xdr:colOff>967317</xdr:colOff>
      <xdr:row>74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DB09028C-6E15-4A88-88C1-0AEDF28E48A5}"/>
            </a:ext>
          </a:extLst>
        </xdr:cNvPr>
        <xdr:cNvSpPr>
          <a:spLocks noChangeShapeType="1"/>
        </xdr:cNvSpPr>
      </xdr:nvSpPr>
      <xdr:spPr bwMode="auto">
        <a:xfrm>
          <a:off x="2605617" y="232981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36</xdr:row>
      <xdr:rowOff>264583</xdr:rowOff>
    </xdr:from>
    <xdr:to>
      <xdr:col>9</xdr:col>
      <xdr:colOff>222249</xdr:colOff>
      <xdr:row>39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35AB98D9-8661-45DA-B3AA-D86C208CC4D9}"/>
            </a:ext>
          </a:extLst>
        </xdr:cNvPr>
        <xdr:cNvSpPr>
          <a:spLocks noChangeShapeType="1"/>
        </xdr:cNvSpPr>
      </xdr:nvSpPr>
      <xdr:spPr bwMode="auto">
        <a:xfrm flipV="1">
          <a:off x="7743825" y="14666383"/>
          <a:ext cx="15747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36</xdr:row>
      <xdr:rowOff>266700</xdr:rowOff>
    </xdr:from>
    <xdr:to>
      <xdr:col>6</xdr:col>
      <xdr:colOff>333375</xdr:colOff>
      <xdr:row>40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C43345EF-1CE2-4938-9102-285B5477F467}"/>
            </a:ext>
          </a:extLst>
        </xdr:cNvPr>
        <xdr:cNvSpPr>
          <a:spLocks noChangeShapeType="1"/>
        </xdr:cNvSpPr>
      </xdr:nvSpPr>
      <xdr:spPr bwMode="auto">
        <a:xfrm flipH="1" flipV="1">
          <a:off x="5267325" y="14668500"/>
          <a:ext cx="1457325" cy="1211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74</xdr:row>
      <xdr:rowOff>222250</xdr:rowOff>
    </xdr:from>
    <xdr:to>
      <xdr:col>2</xdr:col>
      <xdr:colOff>967317</xdr:colOff>
      <xdr:row>74</xdr:row>
      <xdr:rowOff>222250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6445ED10-D370-48C4-9DBC-97B9A5755B65}"/>
            </a:ext>
          </a:extLst>
        </xdr:cNvPr>
        <xdr:cNvSpPr>
          <a:spLocks noChangeShapeType="1"/>
        </xdr:cNvSpPr>
      </xdr:nvSpPr>
      <xdr:spPr bwMode="auto">
        <a:xfrm>
          <a:off x="2605617" y="232981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647700</xdr:colOff>
      <xdr:row>120</xdr:row>
      <xdr:rowOff>211665</xdr:rowOff>
    </xdr:from>
    <xdr:to>
      <xdr:col>8</xdr:col>
      <xdr:colOff>116417</xdr:colOff>
      <xdr:row>123</xdr:row>
      <xdr:rowOff>47625</xdr:rowOff>
    </xdr:to>
    <xdr:sp macro="" textlink="">
      <xdr:nvSpPr>
        <xdr:cNvPr id="17" name="Line 57">
          <a:extLst>
            <a:ext uri="{FF2B5EF4-FFF2-40B4-BE49-F238E27FC236}">
              <a16:creationId xmlns:a16="http://schemas.microsoft.com/office/drawing/2014/main" id="{C27248BD-52EB-49EA-B6D2-3E52D3F78E8C}"/>
            </a:ext>
          </a:extLst>
        </xdr:cNvPr>
        <xdr:cNvSpPr>
          <a:spLocks noChangeShapeType="1"/>
        </xdr:cNvSpPr>
      </xdr:nvSpPr>
      <xdr:spPr bwMode="auto">
        <a:xfrm flipV="1">
          <a:off x="3962400" y="11565465"/>
          <a:ext cx="4545542" cy="10075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149</xdr:row>
      <xdr:rowOff>222250</xdr:rowOff>
    </xdr:from>
    <xdr:to>
      <xdr:col>2</xdr:col>
      <xdr:colOff>967317</xdr:colOff>
      <xdr:row>149</xdr:row>
      <xdr:rowOff>222250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51B50AA0-27BE-47C5-A417-3E567E60771F}"/>
            </a:ext>
          </a:extLst>
        </xdr:cNvPr>
        <xdr:cNvSpPr>
          <a:spLocks noChangeShapeType="1"/>
        </xdr:cNvSpPr>
      </xdr:nvSpPr>
      <xdr:spPr bwMode="auto">
        <a:xfrm>
          <a:off x="2748492" y="203454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120</xdr:row>
      <xdr:rowOff>264583</xdr:rowOff>
    </xdr:from>
    <xdr:to>
      <xdr:col>9</xdr:col>
      <xdr:colOff>222249</xdr:colOff>
      <xdr:row>123</xdr:row>
      <xdr:rowOff>85725</xdr:rowOff>
    </xdr:to>
    <xdr:sp macro="" textlink="">
      <xdr:nvSpPr>
        <xdr:cNvPr id="19" name="Line 57">
          <a:extLst>
            <a:ext uri="{FF2B5EF4-FFF2-40B4-BE49-F238E27FC236}">
              <a16:creationId xmlns:a16="http://schemas.microsoft.com/office/drawing/2014/main" id="{4D7E90A6-46F5-437E-ADCC-726C45C503A1}"/>
            </a:ext>
          </a:extLst>
        </xdr:cNvPr>
        <xdr:cNvSpPr>
          <a:spLocks noChangeShapeType="1"/>
        </xdr:cNvSpPr>
      </xdr:nvSpPr>
      <xdr:spPr bwMode="auto">
        <a:xfrm flipV="1">
          <a:off x="7886700" y="11618383"/>
          <a:ext cx="1574799" cy="992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120</xdr:row>
      <xdr:rowOff>266700</xdr:rowOff>
    </xdr:from>
    <xdr:to>
      <xdr:col>6</xdr:col>
      <xdr:colOff>333375</xdr:colOff>
      <xdr:row>124</xdr:row>
      <xdr:rowOff>68792</xdr:rowOff>
    </xdr:to>
    <xdr:sp macro="" textlink="">
      <xdr:nvSpPr>
        <xdr:cNvPr id="20" name="Line 57">
          <a:extLst>
            <a:ext uri="{FF2B5EF4-FFF2-40B4-BE49-F238E27FC236}">
              <a16:creationId xmlns:a16="http://schemas.microsoft.com/office/drawing/2014/main" id="{EF62C6DC-8A69-46C3-8550-DD90262A4AD8}"/>
            </a:ext>
          </a:extLst>
        </xdr:cNvPr>
        <xdr:cNvSpPr>
          <a:spLocks noChangeShapeType="1"/>
        </xdr:cNvSpPr>
      </xdr:nvSpPr>
      <xdr:spPr bwMode="auto">
        <a:xfrm flipH="1" flipV="1">
          <a:off x="5410200" y="11620500"/>
          <a:ext cx="1457325" cy="13165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149</xdr:row>
      <xdr:rowOff>222250</xdr:rowOff>
    </xdr:from>
    <xdr:to>
      <xdr:col>2</xdr:col>
      <xdr:colOff>967317</xdr:colOff>
      <xdr:row>149</xdr:row>
      <xdr:rowOff>222250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36CEAC19-875C-4999-908D-99CDABC4F770}"/>
            </a:ext>
          </a:extLst>
        </xdr:cNvPr>
        <xdr:cNvSpPr>
          <a:spLocks noChangeShapeType="1"/>
        </xdr:cNvSpPr>
      </xdr:nvSpPr>
      <xdr:spPr bwMode="auto">
        <a:xfrm>
          <a:off x="2748492" y="203454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E0C1F2-1D04-44C4-8829-277921EB9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8EDDEE9-01C5-4CA2-A9D8-FEC07E357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33792E-7EB3-410B-9AE8-321EDFC6D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4623DA-FF56-4023-A97D-0375112AF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6E69BFF-E776-4ECD-9C61-128AA3E03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19EFF44-9492-421B-A8DA-35C8322AA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79005C7-A7A0-4599-A963-FCC316C31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F8D002B-C2D1-42E3-AFB8-1EF618113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B921694-4DCA-4479-B5CE-689466E0C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3006649-0183-4C46-A9B4-38E99B70D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28</xdr:row>
      <xdr:rowOff>211665</xdr:rowOff>
    </xdr:from>
    <xdr:to>
      <xdr:col>8</xdr:col>
      <xdr:colOff>116417</xdr:colOff>
      <xdr:row>31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8FAE11C3-5907-4629-A880-088D8F57172B}"/>
            </a:ext>
          </a:extLst>
        </xdr:cNvPr>
        <xdr:cNvSpPr>
          <a:spLocks noChangeShapeType="1"/>
        </xdr:cNvSpPr>
      </xdr:nvSpPr>
      <xdr:spPr bwMode="auto">
        <a:xfrm flipV="1">
          <a:off x="4895850" y="11565465"/>
          <a:ext cx="45455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66</xdr:row>
      <xdr:rowOff>222250</xdr:rowOff>
    </xdr:from>
    <xdr:to>
      <xdr:col>2</xdr:col>
      <xdr:colOff>967317</xdr:colOff>
      <xdr:row>66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93238792-DA82-48EA-8BB7-C634A55C3547}"/>
            </a:ext>
          </a:extLst>
        </xdr:cNvPr>
        <xdr:cNvSpPr>
          <a:spLocks noChangeShapeType="1"/>
        </xdr:cNvSpPr>
      </xdr:nvSpPr>
      <xdr:spPr bwMode="auto">
        <a:xfrm>
          <a:off x="3681942" y="202501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28</xdr:row>
      <xdr:rowOff>264583</xdr:rowOff>
    </xdr:from>
    <xdr:to>
      <xdr:col>9</xdr:col>
      <xdr:colOff>222249</xdr:colOff>
      <xdr:row>31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44858736-E8C0-4D3C-874B-070736C7494D}"/>
            </a:ext>
          </a:extLst>
        </xdr:cNvPr>
        <xdr:cNvSpPr>
          <a:spLocks noChangeShapeType="1"/>
        </xdr:cNvSpPr>
      </xdr:nvSpPr>
      <xdr:spPr bwMode="auto">
        <a:xfrm flipV="1">
          <a:off x="8820150" y="11618383"/>
          <a:ext cx="15747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28</xdr:row>
      <xdr:rowOff>266700</xdr:rowOff>
    </xdr:from>
    <xdr:to>
      <xdr:col>6</xdr:col>
      <xdr:colOff>333375</xdr:colOff>
      <xdr:row>32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B60AC9F9-D1B5-4D15-8BE5-62E7D8A1F0CB}"/>
            </a:ext>
          </a:extLst>
        </xdr:cNvPr>
        <xdr:cNvSpPr>
          <a:spLocks noChangeShapeType="1"/>
        </xdr:cNvSpPr>
      </xdr:nvSpPr>
      <xdr:spPr bwMode="auto">
        <a:xfrm flipH="1" flipV="1">
          <a:off x="6343650" y="11620500"/>
          <a:ext cx="1457325" cy="1211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66</xdr:row>
      <xdr:rowOff>222250</xdr:rowOff>
    </xdr:from>
    <xdr:to>
      <xdr:col>2</xdr:col>
      <xdr:colOff>967317</xdr:colOff>
      <xdr:row>66</xdr:row>
      <xdr:rowOff>222250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F3EEF064-1D2D-4D74-83EF-24AE8924C6F8}"/>
            </a:ext>
          </a:extLst>
        </xdr:cNvPr>
        <xdr:cNvSpPr>
          <a:spLocks noChangeShapeType="1"/>
        </xdr:cNvSpPr>
      </xdr:nvSpPr>
      <xdr:spPr bwMode="auto">
        <a:xfrm>
          <a:off x="3681942" y="202501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EFDEAA-DC9C-407E-8932-4BB9AD4C5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EC0F5F9-7E3F-401E-B5FA-5344FE7E1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E0DA798-B4E0-4219-8332-1E9894D8E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D939AC0-E9EC-4D54-983E-B0148ECB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4632A7F-81FC-44D8-9187-344A5F5D2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687886D-D1DA-4B68-A3F0-B0A59C83C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0F75674-547D-4724-B7A0-026B4CA95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75E73C4-3A69-4088-AF80-02B39439A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B80DFBE-8D19-457B-95AF-8AB15C0BA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36C471E-0F68-492B-884C-1C91247F8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20</xdr:row>
      <xdr:rowOff>211665</xdr:rowOff>
    </xdr:from>
    <xdr:to>
      <xdr:col>8</xdr:col>
      <xdr:colOff>116417</xdr:colOff>
      <xdr:row>23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AFA52CC0-D7D4-4F99-9A27-E70CA1D62A41}"/>
            </a:ext>
          </a:extLst>
        </xdr:cNvPr>
        <xdr:cNvSpPr>
          <a:spLocks noChangeShapeType="1"/>
        </xdr:cNvSpPr>
      </xdr:nvSpPr>
      <xdr:spPr bwMode="auto">
        <a:xfrm flipV="1">
          <a:off x="4029075" y="9127065"/>
          <a:ext cx="45455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58</xdr:row>
      <xdr:rowOff>222250</xdr:rowOff>
    </xdr:from>
    <xdr:to>
      <xdr:col>2</xdr:col>
      <xdr:colOff>967317</xdr:colOff>
      <xdr:row>58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8B6EAD66-CD09-41BC-80E9-3600A81CC133}"/>
            </a:ext>
          </a:extLst>
        </xdr:cNvPr>
        <xdr:cNvSpPr>
          <a:spLocks noChangeShapeType="1"/>
        </xdr:cNvSpPr>
      </xdr:nvSpPr>
      <xdr:spPr bwMode="auto">
        <a:xfrm>
          <a:off x="2815167" y="178117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20</xdr:row>
      <xdr:rowOff>264583</xdr:rowOff>
    </xdr:from>
    <xdr:to>
      <xdr:col>9</xdr:col>
      <xdr:colOff>222249</xdr:colOff>
      <xdr:row>23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ABB4A42F-8B84-4F43-A5A9-F49BC09E0802}"/>
            </a:ext>
          </a:extLst>
        </xdr:cNvPr>
        <xdr:cNvSpPr>
          <a:spLocks noChangeShapeType="1"/>
        </xdr:cNvSpPr>
      </xdr:nvSpPr>
      <xdr:spPr bwMode="auto">
        <a:xfrm flipV="1">
          <a:off x="7953375" y="9179983"/>
          <a:ext cx="15747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20</xdr:row>
      <xdr:rowOff>266700</xdr:rowOff>
    </xdr:from>
    <xdr:to>
      <xdr:col>6</xdr:col>
      <xdr:colOff>333375</xdr:colOff>
      <xdr:row>24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0035189B-24E1-4E81-91B9-2290936AF20C}"/>
            </a:ext>
          </a:extLst>
        </xdr:cNvPr>
        <xdr:cNvSpPr>
          <a:spLocks noChangeShapeType="1"/>
        </xdr:cNvSpPr>
      </xdr:nvSpPr>
      <xdr:spPr bwMode="auto">
        <a:xfrm flipH="1" flipV="1">
          <a:off x="5476875" y="9182100"/>
          <a:ext cx="1457325" cy="1211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58</xdr:row>
      <xdr:rowOff>222250</xdr:rowOff>
    </xdr:from>
    <xdr:to>
      <xdr:col>2</xdr:col>
      <xdr:colOff>967317</xdr:colOff>
      <xdr:row>58</xdr:row>
      <xdr:rowOff>222250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409FE897-B539-4385-A89F-0A6E70A1F2B4}"/>
            </a:ext>
          </a:extLst>
        </xdr:cNvPr>
        <xdr:cNvSpPr>
          <a:spLocks noChangeShapeType="1"/>
        </xdr:cNvSpPr>
      </xdr:nvSpPr>
      <xdr:spPr bwMode="auto">
        <a:xfrm>
          <a:off x="2815167" y="178117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7C195B-7D67-4B41-979F-3226EC4DD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F5DDB66-1431-4364-B7D9-8EB7CD6B4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A98DBB2-9CBC-43F2-A9C9-388198037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DB15D8D-72DD-4226-8791-465F63956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CCDE945-113D-4992-81B1-9576E6714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01C2485-F130-4ADC-9CA7-00949217D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A8F701A-EC91-4C3D-A998-E549AA1C1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F271D42-1ECF-43A0-A8AB-A2B1FCDBC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4D60FD9-8A9E-4D97-B762-81E81344A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4EBEF3A-51F0-4ED4-A731-62CCF0B68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16</xdr:row>
      <xdr:rowOff>211665</xdr:rowOff>
    </xdr:from>
    <xdr:to>
      <xdr:col>8</xdr:col>
      <xdr:colOff>116417</xdr:colOff>
      <xdr:row>19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2A1578C9-8707-4536-AB42-2E74CF5A75A9}"/>
            </a:ext>
          </a:extLst>
        </xdr:cNvPr>
        <xdr:cNvSpPr>
          <a:spLocks noChangeShapeType="1"/>
        </xdr:cNvSpPr>
      </xdr:nvSpPr>
      <xdr:spPr bwMode="auto">
        <a:xfrm flipV="1">
          <a:off x="4191000" y="6688665"/>
          <a:ext cx="45455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39</xdr:row>
      <xdr:rowOff>222250</xdr:rowOff>
    </xdr:from>
    <xdr:to>
      <xdr:col>2</xdr:col>
      <xdr:colOff>967317</xdr:colOff>
      <xdr:row>39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2B5A442D-376C-4382-A964-649B670C68C4}"/>
            </a:ext>
          </a:extLst>
        </xdr:cNvPr>
        <xdr:cNvSpPr>
          <a:spLocks noChangeShapeType="1"/>
        </xdr:cNvSpPr>
      </xdr:nvSpPr>
      <xdr:spPr bwMode="auto">
        <a:xfrm>
          <a:off x="2977092" y="15363825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16</xdr:row>
      <xdr:rowOff>264583</xdr:rowOff>
    </xdr:from>
    <xdr:to>
      <xdr:col>9</xdr:col>
      <xdr:colOff>222249</xdr:colOff>
      <xdr:row>19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01323CFC-D4F9-49FC-915A-4B52BD006841}"/>
            </a:ext>
          </a:extLst>
        </xdr:cNvPr>
        <xdr:cNvSpPr>
          <a:spLocks noChangeShapeType="1"/>
        </xdr:cNvSpPr>
      </xdr:nvSpPr>
      <xdr:spPr bwMode="auto">
        <a:xfrm flipV="1">
          <a:off x="8115300" y="6741583"/>
          <a:ext cx="15747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16</xdr:row>
      <xdr:rowOff>266700</xdr:rowOff>
    </xdr:from>
    <xdr:to>
      <xdr:col>6</xdr:col>
      <xdr:colOff>333375</xdr:colOff>
      <xdr:row>20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093ED6AA-83D4-4B94-BE95-F335F1FEA562}"/>
            </a:ext>
          </a:extLst>
        </xdr:cNvPr>
        <xdr:cNvSpPr>
          <a:spLocks noChangeShapeType="1"/>
        </xdr:cNvSpPr>
      </xdr:nvSpPr>
      <xdr:spPr bwMode="auto">
        <a:xfrm flipH="1" flipV="1">
          <a:off x="5638800" y="6743700"/>
          <a:ext cx="1457325" cy="1211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39</xdr:row>
      <xdr:rowOff>222250</xdr:rowOff>
    </xdr:from>
    <xdr:to>
      <xdr:col>2</xdr:col>
      <xdr:colOff>967317</xdr:colOff>
      <xdr:row>39</xdr:row>
      <xdr:rowOff>222250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39A9FB5B-F4E7-4BEF-843E-4FC4080F7878}"/>
            </a:ext>
          </a:extLst>
        </xdr:cNvPr>
        <xdr:cNvSpPr>
          <a:spLocks noChangeShapeType="1"/>
        </xdr:cNvSpPr>
      </xdr:nvSpPr>
      <xdr:spPr bwMode="auto">
        <a:xfrm>
          <a:off x="2977092" y="15363825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E4C201-AEB2-4B11-AD46-3C4B22736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9937DFD-67A3-46E4-BFBD-394269617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3305CB-8BCD-4108-9426-417772F2A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2549ED9-A264-49AB-BE98-1F9E8CA7B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73C979E-7ADF-47D6-BE0B-C2E194E0D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7EA4850-88EF-4487-ABCF-4464E1EC8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C164F2B-8D62-4EED-8657-682EE7991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CAF1129-11B3-4127-AEDD-030BD12D3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5AEBDD4-13AD-4255-A1B3-8AE681AF1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9FB8A75-003E-4BF3-8966-B5E9B7636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16</xdr:row>
      <xdr:rowOff>211665</xdr:rowOff>
    </xdr:from>
    <xdr:to>
      <xdr:col>8</xdr:col>
      <xdr:colOff>116417</xdr:colOff>
      <xdr:row>19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D44C1FFC-CA86-40BB-9DC0-EBE2CFAB6812}"/>
            </a:ext>
          </a:extLst>
        </xdr:cNvPr>
        <xdr:cNvSpPr>
          <a:spLocks noChangeShapeType="1"/>
        </xdr:cNvSpPr>
      </xdr:nvSpPr>
      <xdr:spPr bwMode="auto">
        <a:xfrm flipV="1">
          <a:off x="5048250" y="5469465"/>
          <a:ext cx="45455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39</xdr:row>
      <xdr:rowOff>222250</xdr:rowOff>
    </xdr:from>
    <xdr:to>
      <xdr:col>2</xdr:col>
      <xdr:colOff>967317</xdr:colOff>
      <xdr:row>39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22C03E79-2A63-478B-AB71-36FBE0736B40}"/>
            </a:ext>
          </a:extLst>
        </xdr:cNvPr>
        <xdr:cNvSpPr>
          <a:spLocks noChangeShapeType="1"/>
        </xdr:cNvSpPr>
      </xdr:nvSpPr>
      <xdr:spPr bwMode="auto">
        <a:xfrm>
          <a:off x="3805767" y="11210925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16</xdr:row>
      <xdr:rowOff>264583</xdr:rowOff>
    </xdr:from>
    <xdr:to>
      <xdr:col>9</xdr:col>
      <xdr:colOff>222249</xdr:colOff>
      <xdr:row>19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FA2C12AB-F630-4915-AFFC-64E0CEB0967D}"/>
            </a:ext>
          </a:extLst>
        </xdr:cNvPr>
        <xdr:cNvSpPr>
          <a:spLocks noChangeShapeType="1"/>
        </xdr:cNvSpPr>
      </xdr:nvSpPr>
      <xdr:spPr bwMode="auto">
        <a:xfrm flipV="1">
          <a:off x="8972550" y="5522383"/>
          <a:ext cx="15747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16</xdr:row>
      <xdr:rowOff>266700</xdr:rowOff>
    </xdr:from>
    <xdr:to>
      <xdr:col>6</xdr:col>
      <xdr:colOff>333375</xdr:colOff>
      <xdr:row>20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CAA53985-A5D8-43C6-B23D-922BCCF1160A}"/>
            </a:ext>
          </a:extLst>
        </xdr:cNvPr>
        <xdr:cNvSpPr>
          <a:spLocks noChangeShapeType="1"/>
        </xdr:cNvSpPr>
      </xdr:nvSpPr>
      <xdr:spPr bwMode="auto">
        <a:xfrm flipH="1" flipV="1">
          <a:off x="6496050" y="5524500"/>
          <a:ext cx="1457325" cy="1211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39</xdr:row>
      <xdr:rowOff>222250</xdr:rowOff>
    </xdr:from>
    <xdr:to>
      <xdr:col>2</xdr:col>
      <xdr:colOff>967317</xdr:colOff>
      <xdr:row>39</xdr:row>
      <xdr:rowOff>222250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6A33B92E-4C6F-4D78-87E7-EA9D88C90226}"/>
            </a:ext>
          </a:extLst>
        </xdr:cNvPr>
        <xdr:cNvSpPr>
          <a:spLocks noChangeShapeType="1"/>
        </xdr:cNvSpPr>
      </xdr:nvSpPr>
      <xdr:spPr bwMode="auto">
        <a:xfrm>
          <a:off x="3805767" y="11210925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topLeftCell="A25" zoomScale="80" zoomScaleNormal="80" workbookViewId="0">
      <selection activeCell="A25" sqref="A25"/>
    </sheetView>
  </sheetViews>
  <sheetFormatPr baseColWidth="10" defaultColWidth="16" defaultRowHeight="28.5" customHeight="1" x14ac:dyDescent="0.2"/>
  <cols>
    <col min="1" max="1" width="21.42578125" style="1" customWidth="1"/>
    <col min="2" max="2" width="28.8554687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.5703125" style="1" customWidth="1"/>
    <col min="8" max="8" width="15.28515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0.5703125" style="1" customWidth="1"/>
    <col min="15" max="15" width="16.7109375" style="1" customWidth="1"/>
    <col min="16" max="16" width="16" style="1"/>
    <col min="17" max="17" width="13.85546875" style="1" hidden="1" customWidth="1"/>
    <col min="18" max="18" width="0" style="1" hidden="1" customWidth="1"/>
    <col min="19" max="19" width="34.85546875" style="1" customWidth="1"/>
    <col min="20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28" ht="11.25" hidden="1" customHeight="1" x14ac:dyDescent="0.25">
      <c r="S1" s="3"/>
      <c r="T1"/>
      <c r="U1"/>
      <c r="V1"/>
      <c r="W1"/>
      <c r="X1"/>
      <c r="Y1"/>
      <c r="Z1"/>
      <c r="AA1"/>
      <c r="AB1"/>
    </row>
    <row r="2" spans="1:28" ht="30" hidden="1" customHeight="1" x14ac:dyDescent="0.25">
      <c r="A2" s="4" t="s">
        <v>395</v>
      </c>
      <c r="B2" s="5"/>
      <c r="C2" s="5"/>
      <c r="O2" s="6"/>
      <c r="P2" s="7"/>
      <c r="Q2" s="8"/>
      <c r="S2" s="3"/>
      <c r="T2"/>
      <c r="U2"/>
      <c r="V2"/>
      <c r="W2"/>
      <c r="X2"/>
      <c r="Y2"/>
      <c r="Z2"/>
      <c r="AA2"/>
      <c r="AB2"/>
    </row>
    <row r="3" spans="1:28" ht="30" hidden="1" customHeight="1" x14ac:dyDescent="0.25">
      <c r="A3" s="9"/>
      <c r="B3" s="384" t="s">
        <v>0</v>
      </c>
      <c r="C3" s="385"/>
      <c r="D3" s="386"/>
      <c r="E3" s="384" t="s">
        <v>1</v>
      </c>
      <c r="F3" s="386"/>
      <c r="G3" s="10" t="s">
        <v>2</v>
      </c>
      <c r="H3" s="384" t="s">
        <v>3</v>
      </c>
      <c r="I3" s="385"/>
      <c r="J3" s="386"/>
      <c r="K3" s="384" t="s">
        <v>4</v>
      </c>
      <c r="L3" s="386"/>
      <c r="M3" s="10" t="s">
        <v>5</v>
      </c>
      <c r="N3" s="7"/>
      <c r="S3" s="3"/>
      <c r="T3"/>
      <c r="U3"/>
      <c r="V3"/>
      <c r="W3"/>
      <c r="X3"/>
      <c r="Y3"/>
      <c r="Z3"/>
      <c r="AA3"/>
      <c r="AB3"/>
    </row>
    <row r="4" spans="1:28" ht="30" hidden="1" customHeight="1" x14ac:dyDescent="0.25">
      <c r="A4" s="231" t="s">
        <v>6</v>
      </c>
      <c r="B4" s="11" t="s">
        <v>68</v>
      </c>
      <c r="C4" s="12" t="s">
        <v>390</v>
      </c>
      <c r="D4" s="11" t="s">
        <v>7</v>
      </c>
      <c r="E4" s="12" t="s">
        <v>68</v>
      </c>
      <c r="F4" s="12" t="s">
        <v>390</v>
      </c>
      <c r="G4" s="13" t="s">
        <v>8</v>
      </c>
      <c r="H4" s="14" t="s">
        <v>68</v>
      </c>
      <c r="I4" s="15" t="s">
        <v>390</v>
      </c>
      <c r="J4" s="14" t="s">
        <v>7</v>
      </c>
      <c r="K4" s="11" t="s">
        <v>68</v>
      </c>
      <c r="L4" s="12" t="s">
        <v>390</v>
      </c>
      <c r="M4" s="13" t="s">
        <v>8</v>
      </c>
      <c r="N4" s="7"/>
      <c r="O4" s="1" t="s">
        <v>9</v>
      </c>
      <c r="P4" s="1" t="s">
        <v>9</v>
      </c>
      <c r="S4" s="3"/>
      <c r="T4"/>
      <c r="U4"/>
      <c r="V4"/>
      <c r="W4"/>
      <c r="X4"/>
      <c r="Y4"/>
      <c r="Z4"/>
      <c r="AA4"/>
      <c r="AB4"/>
    </row>
    <row r="5" spans="1:28" ht="18" hidden="1" customHeight="1" x14ac:dyDescent="0.25">
      <c r="A5" s="241" t="s">
        <v>368</v>
      </c>
      <c r="B5" s="187">
        <v>42</v>
      </c>
      <c r="C5" s="187">
        <v>35</v>
      </c>
      <c r="D5" s="188">
        <f t="shared" ref="D5:D22" si="0">B5+C5</f>
        <v>77</v>
      </c>
      <c r="E5" s="191">
        <v>1</v>
      </c>
      <c r="F5" s="191">
        <v>0</v>
      </c>
      <c r="G5" s="189">
        <v>3.45</v>
      </c>
      <c r="H5" s="192">
        <f t="shared" ref="H5" si="1">B5*G5</f>
        <v>144.9</v>
      </c>
      <c r="I5" s="192">
        <f t="shared" ref="I5" si="2">C5*G5</f>
        <v>120.75</v>
      </c>
      <c r="J5" s="192">
        <f>H5+I5</f>
        <v>265.64999999999998</v>
      </c>
      <c r="K5" s="16">
        <f>E5/H5</f>
        <v>6.901311249137336E-3</v>
      </c>
      <c r="L5" s="16">
        <f>F5/I5</f>
        <v>0</v>
      </c>
      <c r="M5" s="17">
        <v>55.7</v>
      </c>
      <c r="N5" s="18">
        <f t="shared" ref="N5:N22" si="3">M5*D5</f>
        <v>4288.9000000000005</v>
      </c>
      <c r="O5" s="19" t="str">
        <f>CONCATENATE(E5," ",$O$4," ",B5)</f>
        <v>1 / 42</v>
      </c>
      <c r="P5" s="19" t="str">
        <f>CONCATENATE(F5," ",$P$4," ",C5)</f>
        <v>0 / 35</v>
      </c>
      <c r="S5" s="3"/>
      <c r="T5"/>
      <c r="U5"/>
      <c r="V5"/>
      <c r="W5"/>
      <c r="X5"/>
      <c r="Y5"/>
      <c r="Z5"/>
      <c r="AA5"/>
      <c r="AB5"/>
    </row>
    <row r="6" spans="1:28" ht="18" hidden="1" customHeight="1" x14ac:dyDescent="0.25">
      <c r="A6" s="241" t="s">
        <v>369</v>
      </c>
      <c r="B6" s="187">
        <v>6262</v>
      </c>
      <c r="C6" s="187">
        <v>12528</v>
      </c>
      <c r="D6" s="188">
        <f t="shared" si="0"/>
        <v>18790</v>
      </c>
      <c r="E6" s="191">
        <v>206</v>
      </c>
      <c r="F6" s="191">
        <v>383</v>
      </c>
      <c r="G6" s="189">
        <v>3.8</v>
      </c>
      <c r="H6" s="192">
        <f t="shared" ref="H6:H22" si="4">B6*G6</f>
        <v>23795.599999999999</v>
      </c>
      <c r="I6" s="192">
        <f t="shared" ref="I6:I22" si="5">C6*G6</f>
        <v>47606.399999999994</v>
      </c>
      <c r="J6" s="192">
        <f t="shared" ref="J6:J22" si="6">H6+I6</f>
        <v>71402</v>
      </c>
      <c r="K6" s="16">
        <f t="shared" ref="K6:K22" si="7">E6/H6</f>
        <v>8.6570626502378602E-3</v>
      </c>
      <c r="L6" s="16">
        <f t="shared" ref="L6:L22" si="8">F6/I6</f>
        <v>8.0451367883309817E-3</v>
      </c>
      <c r="M6" s="17">
        <v>75</v>
      </c>
      <c r="N6" s="18">
        <f t="shared" si="3"/>
        <v>1409250</v>
      </c>
      <c r="O6" s="19" t="str">
        <f t="shared" ref="O6:O22" si="9">CONCATENATE(E6," ",$O$4," ",B6)</f>
        <v>206 / 6262</v>
      </c>
      <c r="P6" s="19" t="str">
        <f t="shared" ref="P6:P22" si="10">CONCATENATE(F6," ",$P$4," ",C6)</f>
        <v>383 / 12528</v>
      </c>
      <c r="S6" s="3"/>
      <c r="T6"/>
      <c r="U6"/>
      <c r="V6"/>
      <c r="W6"/>
      <c r="X6"/>
      <c r="Y6"/>
      <c r="Z6"/>
      <c r="AA6"/>
      <c r="AB6"/>
    </row>
    <row r="7" spans="1:28" ht="18" hidden="1" customHeight="1" x14ac:dyDescent="0.25">
      <c r="A7" s="241" t="s">
        <v>370</v>
      </c>
      <c r="B7" s="187">
        <v>758</v>
      </c>
      <c r="C7" s="187">
        <v>390</v>
      </c>
      <c r="D7" s="188">
        <f t="shared" si="0"/>
        <v>1148</v>
      </c>
      <c r="E7" s="191">
        <v>134</v>
      </c>
      <c r="F7" s="191">
        <v>83</v>
      </c>
      <c r="G7" s="189">
        <v>8.4</v>
      </c>
      <c r="H7" s="192">
        <f t="shared" si="4"/>
        <v>6367.2</v>
      </c>
      <c r="I7" s="192">
        <f t="shared" si="5"/>
        <v>3276</v>
      </c>
      <c r="J7" s="192">
        <f t="shared" si="6"/>
        <v>9643.2000000000007</v>
      </c>
      <c r="K7" s="16">
        <f t="shared" si="7"/>
        <v>2.1045357456966958E-2</v>
      </c>
      <c r="L7" s="16">
        <f t="shared" si="8"/>
        <v>2.5335775335775336E-2</v>
      </c>
      <c r="M7" s="17">
        <v>56</v>
      </c>
      <c r="N7" s="18">
        <f t="shared" si="3"/>
        <v>64288</v>
      </c>
      <c r="O7" s="19" t="str">
        <f t="shared" si="9"/>
        <v>134 / 758</v>
      </c>
      <c r="P7" s="19" t="str">
        <f t="shared" si="10"/>
        <v>83 / 390</v>
      </c>
      <c r="S7" s="3"/>
      <c r="T7"/>
      <c r="U7"/>
      <c r="V7"/>
      <c r="W7"/>
      <c r="X7"/>
      <c r="Y7"/>
      <c r="Z7"/>
      <c r="AA7"/>
      <c r="AB7"/>
    </row>
    <row r="8" spans="1:28" ht="18" hidden="1" customHeight="1" x14ac:dyDescent="0.25">
      <c r="A8" s="241" t="s">
        <v>371</v>
      </c>
      <c r="B8" s="187">
        <v>237</v>
      </c>
      <c r="C8" s="187">
        <v>233</v>
      </c>
      <c r="D8" s="188">
        <f t="shared" si="0"/>
        <v>470</v>
      </c>
      <c r="E8" s="191">
        <v>13</v>
      </c>
      <c r="F8" s="191">
        <v>25</v>
      </c>
      <c r="G8" s="189">
        <v>5</v>
      </c>
      <c r="H8" s="192">
        <f t="shared" si="4"/>
        <v>1185</v>
      </c>
      <c r="I8" s="192">
        <f t="shared" si="5"/>
        <v>1165</v>
      </c>
      <c r="J8" s="192">
        <f t="shared" si="6"/>
        <v>2350</v>
      </c>
      <c r="K8" s="16">
        <f t="shared" si="7"/>
        <v>1.0970464135021098E-2</v>
      </c>
      <c r="L8" s="16">
        <f t="shared" si="8"/>
        <v>2.1459227467811159E-2</v>
      </c>
      <c r="M8" s="17">
        <v>57</v>
      </c>
      <c r="N8" s="18">
        <f t="shared" si="3"/>
        <v>26790</v>
      </c>
      <c r="O8" s="19" t="str">
        <f t="shared" si="9"/>
        <v>13 / 237</v>
      </c>
      <c r="P8" s="19" t="str">
        <f t="shared" si="10"/>
        <v>25 / 233</v>
      </c>
      <c r="S8" s="3"/>
      <c r="T8"/>
      <c r="U8"/>
      <c r="V8"/>
      <c r="W8"/>
      <c r="X8"/>
      <c r="Y8"/>
      <c r="Z8"/>
      <c r="AA8"/>
      <c r="AB8"/>
    </row>
    <row r="9" spans="1:28" ht="18" hidden="1" customHeight="1" x14ac:dyDescent="0.25">
      <c r="A9" s="242" t="s">
        <v>372</v>
      </c>
      <c r="B9" s="187">
        <v>237</v>
      </c>
      <c r="C9" s="187">
        <v>243</v>
      </c>
      <c r="D9" s="188">
        <f t="shared" si="0"/>
        <v>480</v>
      </c>
      <c r="E9" s="191">
        <v>18</v>
      </c>
      <c r="F9" s="191">
        <v>20</v>
      </c>
      <c r="G9" s="189">
        <v>5</v>
      </c>
      <c r="H9" s="192">
        <f t="shared" si="4"/>
        <v>1185</v>
      </c>
      <c r="I9" s="192">
        <f t="shared" si="5"/>
        <v>1215</v>
      </c>
      <c r="J9" s="192">
        <f t="shared" si="6"/>
        <v>2400</v>
      </c>
      <c r="K9" s="16">
        <f t="shared" si="7"/>
        <v>1.5189873417721518E-2</v>
      </c>
      <c r="L9" s="16">
        <f t="shared" si="8"/>
        <v>1.646090534979424E-2</v>
      </c>
      <c r="M9" s="17">
        <v>59</v>
      </c>
      <c r="N9" s="18">
        <f t="shared" si="3"/>
        <v>28320</v>
      </c>
      <c r="O9" s="19" t="str">
        <f t="shared" si="9"/>
        <v>18 / 237</v>
      </c>
      <c r="P9" s="19" t="str">
        <f t="shared" si="10"/>
        <v>20 / 243</v>
      </c>
      <c r="S9" s="3"/>
      <c r="T9"/>
      <c r="U9"/>
      <c r="V9"/>
      <c r="W9"/>
      <c r="X9"/>
      <c r="Y9"/>
      <c r="Z9"/>
      <c r="AA9"/>
      <c r="AB9"/>
    </row>
    <row r="10" spans="1:28" ht="18" hidden="1" customHeight="1" x14ac:dyDescent="0.25">
      <c r="A10" s="241" t="s">
        <v>373</v>
      </c>
      <c r="B10" s="187">
        <v>432</v>
      </c>
      <c r="C10" s="187">
        <v>408</v>
      </c>
      <c r="D10" s="188">
        <f t="shared" si="0"/>
        <v>840</v>
      </c>
      <c r="E10" s="191">
        <v>44</v>
      </c>
      <c r="F10" s="191">
        <v>26</v>
      </c>
      <c r="G10" s="189">
        <v>6.2</v>
      </c>
      <c r="H10" s="192">
        <f t="shared" si="4"/>
        <v>2678.4</v>
      </c>
      <c r="I10" s="192">
        <f t="shared" si="5"/>
        <v>2529.6</v>
      </c>
      <c r="J10" s="192">
        <f t="shared" si="6"/>
        <v>5208</v>
      </c>
      <c r="K10" s="16">
        <f t="shared" si="7"/>
        <v>1.6427718040621264E-2</v>
      </c>
      <c r="L10" s="16">
        <f t="shared" si="8"/>
        <v>1.0278304870335231E-2</v>
      </c>
      <c r="M10" s="17">
        <v>51.7</v>
      </c>
      <c r="N10" s="18">
        <f t="shared" si="3"/>
        <v>43428</v>
      </c>
      <c r="O10" s="19" t="str">
        <f t="shared" si="9"/>
        <v>44 / 432</v>
      </c>
      <c r="P10" s="19" t="str">
        <f t="shared" si="10"/>
        <v>26 / 408</v>
      </c>
      <c r="S10" s="3"/>
      <c r="T10"/>
      <c r="U10"/>
      <c r="V10"/>
      <c r="W10"/>
      <c r="X10"/>
      <c r="Y10"/>
      <c r="Z10"/>
      <c r="AA10"/>
      <c r="AB10"/>
    </row>
    <row r="11" spans="1:28" ht="18" hidden="1" customHeight="1" x14ac:dyDescent="0.25">
      <c r="A11" s="241" t="s">
        <v>374</v>
      </c>
      <c r="B11" s="187">
        <v>167</v>
      </c>
      <c r="C11" s="187">
        <v>168</v>
      </c>
      <c r="D11" s="188">
        <f t="shared" si="0"/>
        <v>335</v>
      </c>
      <c r="E11" s="191">
        <v>2</v>
      </c>
      <c r="F11" s="191">
        <v>3</v>
      </c>
      <c r="G11" s="189">
        <v>1.6</v>
      </c>
      <c r="H11" s="192">
        <f t="shared" si="4"/>
        <v>267.2</v>
      </c>
      <c r="I11" s="192">
        <f t="shared" si="5"/>
        <v>268.8</v>
      </c>
      <c r="J11" s="192">
        <f t="shared" si="6"/>
        <v>536</v>
      </c>
      <c r="K11" s="16">
        <f t="shared" si="7"/>
        <v>7.4850299401197605E-3</v>
      </c>
      <c r="L11" s="16">
        <f t="shared" si="8"/>
        <v>1.1160714285714286E-2</v>
      </c>
      <c r="M11" s="17">
        <v>53.9</v>
      </c>
      <c r="N11" s="18">
        <f t="shared" si="3"/>
        <v>18056.5</v>
      </c>
      <c r="O11" s="19" t="str">
        <f t="shared" si="9"/>
        <v>2 / 167</v>
      </c>
      <c r="P11" s="19" t="str">
        <f t="shared" si="10"/>
        <v>3 / 168</v>
      </c>
      <c r="S11" s="3"/>
      <c r="T11"/>
      <c r="U11"/>
      <c r="V11"/>
      <c r="W11"/>
      <c r="X11"/>
      <c r="Y11"/>
      <c r="Z11"/>
      <c r="AA11"/>
      <c r="AB11"/>
    </row>
    <row r="12" spans="1:28" ht="18" hidden="1" customHeight="1" x14ac:dyDescent="0.25">
      <c r="A12" s="241" t="s">
        <v>375</v>
      </c>
      <c r="B12" s="187">
        <v>66</v>
      </c>
      <c r="C12" s="187">
        <v>63</v>
      </c>
      <c r="D12" s="188">
        <f t="shared" si="0"/>
        <v>129</v>
      </c>
      <c r="E12" s="191">
        <v>1</v>
      </c>
      <c r="F12" s="191">
        <v>0</v>
      </c>
      <c r="G12" s="189">
        <v>1.9</v>
      </c>
      <c r="H12" s="192">
        <f t="shared" si="4"/>
        <v>125.39999999999999</v>
      </c>
      <c r="I12" s="192">
        <f t="shared" si="5"/>
        <v>119.69999999999999</v>
      </c>
      <c r="J12" s="192">
        <f t="shared" si="6"/>
        <v>245.09999999999997</v>
      </c>
      <c r="K12" s="16">
        <f t="shared" si="7"/>
        <v>7.9744816586921861E-3</v>
      </c>
      <c r="L12" s="16">
        <f t="shared" si="8"/>
        <v>0</v>
      </c>
      <c r="M12" s="17">
        <v>43.5</v>
      </c>
      <c r="N12" s="18">
        <f t="shared" si="3"/>
        <v>5611.5</v>
      </c>
      <c r="O12" s="19" t="str">
        <f t="shared" si="9"/>
        <v>1 / 66</v>
      </c>
      <c r="P12" s="19" t="str">
        <f t="shared" si="10"/>
        <v>0 / 63</v>
      </c>
      <c r="S12" s="3"/>
      <c r="T12"/>
      <c r="U12"/>
      <c r="V12"/>
      <c r="W12"/>
      <c r="X12"/>
      <c r="Y12"/>
      <c r="Z12"/>
      <c r="AA12"/>
      <c r="AB12"/>
    </row>
    <row r="13" spans="1:28" ht="18" hidden="1" customHeight="1" x14ac:dyDescent="0.25">
      <c r="A13" s="241" t="s">
        <v>376</v>
      </c>
      <c r="B13" s="187">
        <v>2222</v>
      </c>
      <c r="C13" s="187">
        <v>2206</v>
      </c>
      <c r="D13" s="188">
        <f t="shared" si="0"/>
        <v>4428</v>
      </c>
      <c r="E13" s="191">
        <v>9</v>
      </c>
      <c r="F13" s="191">
        <v>8</v>
      </c>
      <c r="G13" s="189">
        <v>2</v>
      </c>
      <c r="H13" s="192">
        <f t="shared" si="4"/>
        <v>4444</v>
      </c>
      <c r="I13" s="192">
        <f t="shared" si="5"/>
        <v>4412</v>
      </c>
      <c r="J13" s="192">
        <f t="shared" si="6"/>
        <v>8856</v>
      </c>
      <c r="K13" s="16">
        <f t="shared" si="7"/>
        <v>2.0252025202520253E-3</v>
      </c>
      <c r="L13" s="16">
        <f t="shared" si="8"/>
        <v>1.8132366273798731E-3</v>
      </c>
      <c r="M13" s="17">
        <v>73.599999999999994</v>
      </c>
      <c r="N13" s="18">
        <f t="shared" si="3"/>
        <v>325900.79999999999</v>
      </c>
      <c r="O13" s="19" t="str">
        <f t="shared" si="9"/>
        <v>9 / 2222</v>
      </c>
      <c r="P13" s="19" t="str">
        <f t="shared" si="10"/>
        <v>8 / 2206</v>
      </c>
      <c r="S13" s="3"/>
      <c r="T13"/>
      <c r="U13"/>
      <c r="V13"/>
      <c r="W13"/>
      <c r="X13"/>
      <c r="Y13"/>
      <c r="Z13"/>
      <c r="AA13"/>
      <c r="AB13"/>
    </row>
    <row r="14" spans="1:28" ht="18" hidden="1" customHeight="1" x14ac:dyDescent="0.25">
      <c r="A14" s="241" t="s">
        <v>377</v>
      </c>
      <c r="B14" s="187">
        <v>557</v>
      </c>
      <c r="C14" s="187">
        <v>553</v>
      </c>
      <c r="D14" s="188">
        <f t="shared" si="0"/>
        <v>1110</v>
      </c>
      <c r="E14" s="191">
        <v>4</v>
      </c>
      <c r="F14" s="191">
        <v>5</v>
      </c>
      <c r="G14" s="189">
        <v>2</v>
      </c>
      <c r="H14" s="192">
        <f t="shared" si="4"/>
        <v>1114</v>
      </c>
      <c r="I14" s="192">
        <f t="shared" si="5"/>
        <v>1106</v>
      </c>
      <c r="J14" s="192">
        <f t="shared" si="6"/>
        <v>2220</v>
      </c>
      <c r="K14" s="16">
        <f t="shared" si="7"/>
        <v>3.5906642728904849E-3</v>
      </c>
      <c r="L14" s="16">
        <f t="shared" si="8"/>
        <v>4.5207956600361665E-3</v>
      </c>
      <c r="M14" s="17">
        <v>67</v>
      </c>
      <c r="N14" s="18">
        <f t="shared" si="3"/>
        <v>74370</v>
      </c>
      <c r="O14" s="19" t="str">
        <f t="shared" si="9"/>
        <v>4 / 557</v>
      </c>
      <c r="P14" s="19" t="str">
        <f t="shared" si="10"/>
        <v>5 / 553</v>
      </c>
      <c r="S14" s="3"/>
      <c r="T14"/>
      <c r="U14"/>
      <c r="V14"/>
      <c r="W14"/>
      <c r="X14"/>
      <c r="Y14"/>
      <c r="Z14"/>
      <c r="AA14"/>
      <c r="AB14"/>
    </row>
    <row r="15" spans="1:28" ht="18" hidden="1" customHeight="1" x14ac:dyDescent="0.25">
      <c r="A15" s="241" t="s">
        <v>378</v>
      </c>
      <c r="B15" s="187">
        <v>2362</v>
      </c>
      <c r="C15" s="187">
        <v>2371</v>
      </c>
      <c r="D15" s="188">
        <f t="shared" si="0"/>
        <v>4733</v>
      </c>
      <c r="E15" s="191">
        <v>150</v>
      </c>
      <c r="F15" s="191">
        <v>144</v>
      </c>
      <c r="G15" s="189">
        <v>4.7</v>
      </c>
      <c r="H15" s="192">
        <f t="shared" si="4"/>
        <v>11101.4</v>
      </c>
      <c r="I15" s="192">
        <f t="shared" si="5"/>
        <v>11143.7</v>
      </c>
      <c r="J15" s="192">
        <f t="shared" si="6"/>
        <v>22245.1</v>
      </c>
      <c r="K15" s="16">
        <f t="shared" si="7"/>
        <v>1.3511809321346857E-2</v>
      </c>
      <c r="L15" s="16">
        <f t="shared" si="8"/>
        <v>1.2922099482218652E-2</v>
      </c>
      <c r="M15" s="17">
        <v>62.2</v>
      </c>
      <c r="N15" s="18">
        <f t="shared" si="3"/>
        <v>294392.60000000003</v>
      </c>
      <c r="O15" s="19" t="str">
        <f t="shared" si="9"/>
        <v>150 / 2362</v>
      </c>
      <c r="P15" s="19" t="str">
        <f t="shared" si="10"/>
        <v>144 / 2371</v>
      </c>
      <c r="S15" s="3"/>
      <c r="T15"/>
      <c r="U15"/>
      <c r="V15"/>
      <c r="W15"/>
      <c r="X15"/>
      <c r="Y15"/>
      <c r="Z15"/>
      <c r="AA15"/>
      <c r="AB15"/>
    </row>
    <row r="16" spans="1:28" ht="18" hidden="1" customHeight="1" x14ac:dyDescent="0.25">
      <c r="A16" s="241" t="s">
        <v>379</v>
      </c>
      <c r="B16" s="187">
        <v>1545</v>
      </c>
      <c r="C16" s="187">
        <v>1534</v>
      </c>
      <c r="D16" s="188">
        <f t="shared" si="0"/>
        <v>3079</v>
      </c>
      <c r="E16" s="191">
        <v>24</v>
      </c>
      <c r="F16" s="191">
        <v>30</v>
      </c>
      <c r="G16" s="189">
        <v>3.07</v>
      </c>
      <c r="H16" s="192">
        <f t="shared" si="4"/>
        <v>4743.1499999999996</v>
      </c>
      <c r="I16" s="192">
        <f t="shared" si="5"/>
        <v>4709.38</v>
      </c>
      <c r="J16" s="192">
        <f t="shared" si="6"/>
        <v>9452.5299999999988</v>
      </c>
      <c r="K16" s="16">
        <f t="shared" si="7"/>
        <v>5.0599285285095356E-3</v>
      </c>
      <c r="L16" s="16">
        <f t="shared" si="8"/>
        <v>6.3702653003155406E-3</v>
      </c>
      <c r="M16" s="17">
        <v>76.099999999999994</v>
      </c>
      <c r="N16" s="18">
        <f t="shared" si="3"/>
        <v>234311.9</v>
      </c>
      <c r="O16" s="19" t="str">
        <f t="shared" si="9"/>
        <v>24 / 1545</v>
      </c>
      <c r="P16" s="19" t="str">
        <f t="shared" si="10"/>
        <v>30 / 1534</v>
      </c>
      <c r="S16" s="3"/>
      <c r="T16"/>
      <c r="U16"/>
      <c r="V16"/>
      <c r="W16"/>
      <c r="X16"/>
      <c r="Y16"/>
      <c r="Z16"/>
      <c r="AA16"/>
      <c r="AB16"/>
    </row>
    <row r="17" spans="1:28" ht="18" hidden="1" customHeight="1" x14ac:dyDescent="0.25">
      <c r="A17" s="241" t="s">
        <v>380</v>
      </c>
      <c r="B17" s="187">
        <v>540</v>
      </c>
      <c r="C17" s="187">
        <v>554</v>
      </c>
      <c r="D17" s="188">
        <f t="shared" si="0"/>
        <v>1094</v>
      </c>
      <c r="E17" s="191">
        <v>38</v>
      </c>
      <c r="F17" s="191">
        <v>44</v>
      </c>
      <c r="G17" s="189">
        <v>3</v>
      </c>
      <c r="H17" s="192">
        <f t="shared" si="4"/>
        <v>1620</v>
      </c>
      <c r="I17" s="192">
        <f t="shared" si="5"/>
        <v>1662</v>
      </c>
      <c r="J17" s="192">
        <f t="shared" si="6"/>
        <v>3282</v>
      </c>
      <c r="K17" s="16">
        <f t="shared" si="7"/>
        <v>2.3456790123456792E-2</v>
      </c>
      <c r="L17" s="16">
        <f t="shared" si="8"/>
        <v>2.6474127557160047E-2</v>
      </c>
      <c r="M17" s="17">
        <v>54.5</v>
      </c>
      <c r="N17" s="18">
        <f t="shared" si="3"/>
        <v>59623</v>
      </c>
      <c r="O17" s="19" t="str">
        <f t="shared" si="9"/>
        <v>38 / 540</v>
      </c>
      <c r="P17" s="19" t="str">
        <f t="shared" si="10"/>
        <v>44 / 554</v>
      </c>
      <c r="S17" s="3"/>
      <c r="T17"/>
      <c r="U17"/>
      <c r="V17"/>
      <c r="W17"/>
      <c r="X17"/>
      <c r="Y17"/>
      <c r="Z17"/>
      <c r="AA17"/>
      <c r="AB17"/>
    </row>
    <row r="18" spans="1:28" ht="18" hidden="1" customHeight="1" x14ac:dyDescent="0.25">
      <c r="A18" s="241" t="s">
        <v>381</v>
      </c>
      <c r="B18" s="187">
        <v>1759</v>
      </c>
      <c r="C18" s="187">
        <v>1759</v>
      </c>
      <c r="D18" s="188">
        <f t="shared" si="0"/>
        <v>3518</v>
      </c>
      <c r="E18" s="191">
        <v>27</v>
      </c>
      <c r="F18" s="191">
        <v>31</v>
      </c>
      <c r="G18" s="189">
        <v>4.9000000000000004</v>
      </c>
      <c r="H18" s="192">
        <f t="shared" si="4"/>
        <v>8619.1</v>
      </c>
      <c r="I18" s="192">
        <f t="shared" si="5"/>
        <v>8619.1</v>
      </c>
      <c r="J18" s="192">
        <f t="shared" si="6"/>
        <v>17238.2</v>
      </c>
      <c r="K18" s="16">
        <f t="shared" si="7"/>
        <v>3.1325776473181653E-3</v>
      </c>
      <c r="L18" s="16">
        <f t="shared" si="8"/>
        <v>3.5966632246986342E-3</v>
      </c>
      <c r="M18" s="17">
        <v>59.6</v>
      </c>
      <c r="N18" s="18">
        <f t="shared" si="3"/>
        <v>209672.80000000002</v>
      </c>
      <c r="O18" s="19" t="str">
        <f t="shared" si="9"/>
        <v>27 / 1759</v>
      </c>
      <c r="P18" s="19" t="str">
        <f t="shared" si="10"/>
        <v>31 / 1759</v>
      </c>
      <c r="S18" s="3"/>
      <c r="T18"/>
      <c r="U18"/>
      <c r="V18"/>
      <c r="W18"/>
      <c r="X18"/>
      <c r="Y18"/>
      <c r="Z18"/>
      <c r="AA18"/>
      <c r="AB18"/>
    </row>
    <row r="19" spans="1:28" ht="18" hidden="1" customHeight="1" x14ac:dyDescent="0.25">
      <c r="A19" s="241" t="s">
        <v>382</v>
      </c>
      <c r="B19" s="187">
        <v>363</v>
      </c>
      <c r="C19" s="187">
        <v>361</v>
      </c>
      <c r="D19" s="188">
        <f t="shared" si="0"/>
        <v>724</v>
      </c>
      <c r="E19" s="191">
        <v>51</v>
      </c>
      <c r="F19" s="191">
        <v>87</v>
      </c>
      <c r="G19" s="189">
        <v>4</v>
      </c>
      <c r="H19" s="192">
        <f t="shared" si="4"/>
        <v>1452</v>
      </c>
      <c r="I19" s="192">
        <f t="shared" si="5"/>
        <v>1444</v>
      </c>
      <c r="J19" s="192">
        <f t="shared" si="6"/>
        <v>2896</v>
      </c>
      <c r="K19" s="16">
        <f t="shared" si="7"/>
        <v>3.5123966942148761E-2</v>
      </c>
      <c r="L19" s="16">
        <f t="shared" si="8"/>
        <v>6.0249307479224377E-2</v>
      </c>
      <c r="M19" s="17">
        <v>76.5</v>
      </c>
      <c r="N19" s="18">
        <f t="shared" si="3"/>
        <v>55386</v>
      </c>
      <c r="O19" s="19" t="str">
        <f t="shared" si="9"/>
        <v>51 / 363</v>
      </c>
      <c r="P19" s="19" t="str">
        <f t="shared" si="10"/>
        <v>87 / 361</v>
      </c>
      <c r="Q19" s="20"/>
      <c r="S19" s="3"/>
      <c r="T19"/>
      <c r="U19"/>
      <c r="V19"/>
      <c r="W19"/>
      <c r="X19"/>
      <c r="Y19"/>
      <c r="Z19"/>
      <c r="AA19"/>
      <c r="AB19"/>
    </row>
    <row r="20" spans="1:28" ht="18" hidden="1" customHeight="1" x14ac:dyDescent="0.25">
      <c r="A20" s="241" t="s">
        <v>383</v>
      </c>
      <c r="B20" s="187">
        <v>1501</v>
      </c>
      <c r="C20" s="187">
        <v>1519</v>
      </c>
      <c r="D20" s="188">
        <f t="shared" si="0"/>
        <v>3020</v>
      </c>
      <c r="E20" s="191">
        <v>106</v>
      </c>
      <c r="F20" s="191">
        <v>101</v>
      </c>
      <c r="G20" s="189">
        <v>3.7</v>
      </c>
      <c r="H20" s="192">
        <f t="shared" si="4"/>
        <v>5553.7</v>
      </c>
      <c r="I20" s="192">
        <f t="shared" si="5"/>
        <v>5620.3</v>
      </c>
      <c r="J20" s="192">
        <f t="shared" si="6"/>
        <v>11174</v>
      </c>
      <c r="K20" s="16">
        <f t="shared" si="7"/>
        <v>1.9086374849199634E-2</v>
      </c>
      <c r="L20" s="16">
        <f t="shared" si="8"/>
        <v>1.7970570965962669E-2</v>
      </c>
      <c r="M20" s="17">
        <v>63</v>
      </c>
      <c r="N20" s="18">
        <f t="shared" si="3"/>
        <v>190260</v>
      </c>
      <c r="O20" s="19" t="str">
        <f t="shared" si="9"/>
        <v>106 / 1501</v>
      </c>
      <c r="P20" s="19" t="str">
        <f t="shared" si="10"/>
        <v>101 / 1519</v>
      </c>
      <c r="Q20" s="20"/>
      <c r="S20" s="3"/>
      <c r="T20"/>
      <c r="U20"/>
      <c r="V20"/>
      <c r="W20"/>
      <c r="X20"/>
      <c r="Y20"/>
      <c r="Z20"/>
      <c r="AA20"/>
      <c r="AB20"/>
    </row>
    <row r="21" spans="1:28" ht="18" hidden="1" customHeight="1" x14ac:dyDescent="0.25">
      <c r="A21" s="241" t="s">
        <v>384</v>
      </c>
      <c r="B21" s="187">
        <v>4678</v>
      </c>
      <c r="C21" s="187">
        <v>4683</v>
      </c>
      <c r="D21" s="188">
        <f t="shared" si="0"/>
        <v>9361</v>
      </c>
      <c r="E21" s="191">
        <v>155</v>
      </c>
      <c r="F21" s="191">
        <v>210</v>
      </c>
      <c r="G21" s="189">
        <v>3.26</v>
      </c>
      <c r="H21" s="192">
        <f t="shared" si="4"/>
        <v>15250.279999999999</v>
      </c>
      <c r="I21" s="192">
        <f t="shared" si="5"/>
        <v>15266.579999999998</v>
      </c>
      <c r="J21" s="192">
        <f t="shared" si="6"/>
        <v>30516.859999999997</v>
      </c>
      <c r="K21" s="16">
        <f t="shared" si="7"/>
        <v>1.0163747813154907E-2</v>
      </c>
      <c r="L21" s="16">
        <f t="shared" si="8"/>
        <v>1.3755536603482903E-2</v>
      </c>
      <c r="M21" s="17">
        <v>67.900000000000006</v>
      </c>
      <c r="N21" s="18">
        <f t="shared" si="3"/>
        <v>635611.9</v>
      </c>
      <c r="O21" s="19" t="str">
        <f t="shared" si="9"/>
        <v>155 / 4678</v>
      </c>
      <c r="P21" s="19" t="str">
        <f t="shared" si="10"/>
        <v>210 / 4683</v>
      </c>
      <c r="Q21" s="20"/>
      <c r="S21" s="3"/>
      <c r="T21"/>
      <c r="U21"/>
      <c r="V21"/>
      <c r="W21"/>
      <c r="X21"/>
      <c r="Y21"/>
      <c r="Z21"/>
      <c r="AA21"/>
      <c r="AB21"/>
    </row>
    <row r="22" spans="1:28" ht="18" hidden="1" customHeight="1" x14ac:dyDescent="0.25">
      <c r="A22" s="241" t="s">
        <v>385</v>
      </c>
      <c r="B22" s="187">
        <v>266</v>
      </c>
      <c r="C22" s="187">
        <v>263</v>
      </c>
      <c r="D22" s="188">
        <f t="shared" si="0"/>
        <v>529</v>
      </c>
      <c r="E22" s="191">
        <v>2</v>
      </c>
      <c r="F22" s="191">
        <v>1</v>
      </c>
      <c r="G22" s="189">
        <v>1</v>
      </c>
      <c r="H22" s="192">
        <f t="shared" si="4"/>
        <v>266</v>
      </c>
      <c r="I22" s="192">
        <f t="shared" si="5"/>
        <v>263</v>
      </c>
      <c r="J22" s="192">
        <f t="shared" si="6"/>
        <v>529</v>
      </c>
      <c r="K22" s="16">
        <f t="shared" si="7"/>
        <v>7.5187969924812026E-3</v>
      </c>
      <c r="L22" s="16">
        <f t="shared" si="8"/>
        <v>3.8022813688212928E-3</v>
      </c>
      <c r="M22" s="17">
        <v>66</v>
      </c>
      <c r="N22" s="18">
        <f t="shared" si="3"/>
        <v>34914</v>
      </c>
      <c r="O22" s="19" t="str">
        <f t="shared" si="9"/>
        <v>2 / 266</v>
      </c>
      <c r="P22" s="19" t="str">
        <f t="shared" si="10"/>
        <v>1 / 263</v>
      </c>
      <c r="S22" s="3"/>
      <c r="T22"/>
      <c r="U22"/>
      <c r="V22"/>
      <c r="W22"/>
      <c r="X22"/>
      <c r="Y22"/>
      <c r="Z22"/>
      <c r="AA22"/>
      <c r="AB22"/>
    </row>
    <row r="23" spans="1:28" ht="18" hidden="1" customHeight="1" x14ac:dyDescent="0.25">
      <c r="A23" s="21">
        <f>COUNT(B5:B22)</f>
        <v>18</v>
      </c>
      <c r="B23" s="186">
        <f>SUM(B5:B22)</f>
        <v>23994</v>
      </c>
      <c r="C23" s="186">
        <f>SUM(C5:C22)</f>
        <v>29871</v>
      </c>
      <c r="D23" s="186">
        <f>SUM(D5:D22)</f>
        <v>53865</v>
      </c>
      <c r="E23" s="186">
        <f>SUM(E5:E22)</f>
        <v>985</v>
      </c>
      <c r="F23" s="186">
        <f>SUM(F5:F22)</f>
        <v>1201</v>
      </c>
      <c r="G23" s="190">
        <f>J23/D23</f>
        <v>3.7215193539404061</v>
      </c>
      <c r="H23" s="193">
        <f>SUM(H5:H22)</f>
        <v>89912.33</v>
      </c>
      <c r="I23" s="193">
        <f>SUM(I5:I22)</f>
        <v>110547.31000000001</v>
      </c>
      <c r="J23" s="193">
        <f>SUM(J5:J22)</f>
        <v>200459.63999999998</v>
      </c>
      <c r="K23" s="22">
        <f t="shared" ref="K23" si="11">E23/H23</f>
        <v>1.0955115944609599E-2</v>
      </c>
      <c r="L23" s="23">
        <f>F23/I23</f>
        <v>1.0864126861160166E-2</v>
      </c>
      <c r="M23" s="24">
        <f>N23/D23</f>
        <v>68.958988211268903</v>
      </c>
      <c r="N23" s="25">
        <f>SUM(N5:N22)</f>
        <v>3714475.8999999994</v>
      </c>
      <c r="O23" s="26" t="str">
        <f>CONCATENATE(E23," ",$O$4," ",B23)</f>
        <v>985 / 23994</v>
      </c>
      <c r="P23" s="26" t="str">
        <f>CONCATENATE(F23," ",$P$4," ",C23)</f>
        <v>1201 / 29871</v>
      </c>
      <c r="S23" s="3"/>
      <c r="T23"/>
      <c r="U23"/>
      <c r="V23"/>
      <c r="W23"/>
      <c r="X23"/>
      <c r="Y23"/>
      <c r="Z23"/>
      <c r="AA23"/>
      <c r="AB23"/>
    </row>
    <row r="24" spans="1:28" ht="21" hidden="1" customHeight="1" x14ac:dyDescent="0.25">
      <c r="B24" s="1"/>
      <c r="C24" s="1"/>
      <c r="E24" s="27"/>
      <c r="F24" s="28"/>
      <c r="S24" s="3"/>
      <c r="T24"/>
      <c r="U24"/>
      <c r="V24"/>
      <c r="W24"/>
      <c r="X24"/>
      <c r="Y24"/>
      <c r="Z24"/>
      <c r="AA24"/>
      <c r="AB24"/>
    </row>
    <row r="25" spans="1:28" ht="12" customHeight="1" thickBot="1" x14ac:dyDescent="0.3">
      <c r="D25" s="27"/>
      <c r="E25" s="27"/>
      <c r="S25" s="3"/>
      <c r="T25"/>
      <c r="U25"/>
      <c r="V25"/>
      <c r="W25"/>
      <c r="X25"/>
      <c r="Y25"/>
      <c r="Z25"/>
      <c r="AA25"/>
      <c r="AB25"/>
    </row>
    <row r="26" spans="1:28" ht="30" customHeight="1" thickBot="1" x14ac:dyDescent="0.3">
      <c r="A26" s="389" t="s">
        <v>411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1"/>
      <c r="S26" s="3"/>
      <c r="T26"/>
      <c r="U26"/>
    </row>
    <row r="27" spans="1:28" ht="38.25" customHeight="1" thickBot="1" x14ac:dyDescent="0.3">
      <c r="A27" s="381" t="s">
        <v>13</v>
      </c>
      <c r="B27" s="381" t="s">
        <v>14</v>
      </c>
      <c r="C27" s="387" t="s">
        <v>15</v>
      </c>
      <c r="D27" s="381" t="s">
        <v>16</v>
      </c>
      <c r="E27" s="381" t="s">
        <v>17</v>
      </c>
      <c r="F27" s="381" t="s">
        <v>69</v>
      </c>
      <c r="G27" s="381" t="s">
        <v>70</v>
      </c>
      <c r="H27" s="381" t="s">
        <v>391</v>
      </c>
      <c r="I27" s="381" t="s">
        <v>392</v>
      </c>
      <c r="J27" s="381" t="s">
        <v>18</v>
      </c>
      <c r="K27" s="381" t="s">
        <v>19</v>
      </c>
      <c r="L27" s="373" t="s">
        <v>20</v>
      </c>
      <c r="M27" s="374"/>
      <c r="N27" s="374"/>
      <c r="O27" s="375"/>
      <c r="S27" s="3"/>
      <c r="T27"/>
      <c r="U27"/>
    </row>
    <row r="28" spans="1:28" ht="40.5" customHeight="1" thickBot="1" x14ac:dyDescent="0.3">
      <c r="A28" s="382"/>
      <c r="B28" s="382"/>
      <c r="C28" s="388"/>
      <c r="D28" s="382"/>
      <c r="E28" s="382"/>
      <c r="F28" s="382"/>
      <c r="G28" s="382"/>
      <c r="H28" s="382"/>
      <c r="I28" s="382"/>
      <c r="J28" s="382"/>
      <c r="K28" s="382"/>
      <c r="L28" s="243" t="s">
        <v>21</v>
      </c>
      <c r="M28" s="244" t="s">
        <v>22</v>
      </c>
      <c r="N28" s="245" t="s">
        <v>23</v>
      </c>
      <c r="O28" s="246" t="s">
        <v>24</v>
      </c>
      <c r="S28" s="3"/>
      <c r="T28"/>
      <c r="U28"/>
    </row>
    <row r="29" spans="1:28" ht="30" customHeight="1" x14ac:dyDescent="0.25">
      <c r="A29" s="370">
        <v>9</v>
      </c>
      <c r="B29" s="247" t="s">
        <v>368</v>
      </c>
      <c r="C29" s="248" t="s">
        <v>25</v>
      </c>
      <c r="D29" s="249"/>
      <c r="E29" s="250">
        <f>G5</f>
        <v>3.45</v>
      </c>
      <c r="F29" s="251" t="str">
        <f>O5</f>
        <v>1 / 42</v>
      </c>
      <c r="G29" s="252">
        <f>K5</f>
        <v>6.901311249137336E-3</v>
      </c>
      <c r="H29" s="251" t="str">
        <f>P5</f>
        <v>0 / 35</v>
      </c>
      <c r="I29" s="253">
        <f>L5</f>
        <v>0</v>
      </c>
      <c r="J29" s="254">
        <f>M5</f>
        <v>55.7</v>
      </c>
      <c r="K29" s="255">
        <v>4.4250041543676625E-5</v>
      </c>
      <c r="L29" s="256" t="s">
        <v>99</v>
      </c>
      <c r="M29" s="257" t="s">
        <v>100</v>
      </c>
      <c r="N29" s="258" t="s">
        <v>101</v>
      </c>
      <c r="O29" s="259" t="s">
        <v>11</v>
      </c>
      <c r="Q29" s="20">
        <v>3</v>
      </c>
      <c r="R29" s="39">
        <f>Q29*K29</f>
        <v>1.3275012463102989E-4</v>
      </c>
      <c r="S29" s="3"/>
      <c r="T29"/>
      <c r="U29"/>
    </row>
    <row r="30" spans="1:28" ht="30" customHeight="1" x14ac:dyDescent="0.25">
      <c r="A30" s="371"/>
      <c r="B30" s="260" t="s">
        <v>369</v>
      </c>
      <c r="C30" s="248" t="s">
        <v>25</v>
      </c>
      <c r="D30" s="249"/>
      <c r="E30" s="250">
        <f t="shared" ref="E30:E46" si="12">G6</f>
        <v>3.8</v>
      </c>
      <c r="F30" s="251" t="str">
        <f t="shared" ref="F30:F46" si="13">O6</f>
        <v>206 / 6262</v>
      </c>
      <c r="G30" s="252">
        <f t="shared" ref="G30:G46" si="14">K6</f>
        <v>8.6570626502378602E-3</v>
      </c>
      <c r="H30" s="251" t="str">
        <f t="shared" ref="H30:H46" si="15">P6</f>
        <v>383 / 12528</v>
      </c>
      <c r="I30" s="252">
        <f t="shared" ref="I30:J30" si="16">L6</f>
        <v>8.0451367883309817E-3</v>
      </c>
      <c r="J30" s="254">
        <f t="shared" si="16"/>
        <v>75</v>
      </c>
      <c r="K30" s="255">
        <v>0.13852432528301165</v>
      </c>
      <c r="L30" s="256" t="s">
        <v>81</v>
      </c>
      <c r="M30" s="257" t="s">
        <v>102</v>
      </c>
      <c r="N30" s="257" t="s">
        <v>103</v>
      </c>
      <c r="O30" s="261" t="s">
        <v>11</v>
      </c>
      <c r="Q30" s="20">
        <v>3</v>
      </c>
      <c r="R30" s="39">
        <f t="shared" ref="R30:R46" si="17">Q30*K30</f>
        <v>0.41557297584903496</v>
      </c>
      <c r="S30" s="3"/>
      <c r="T30"/>
      <c r="U30"/>
    </row>
    <row r="31" spans="1:28" ht="30" customHeight="1" x14ac:dyDescent="0.25">
      <c r="A31" s="371"/>
      <c r="B31" s="260" t="s">
        <v>370</v>
      </c>
      <c r="C31" s="248" t="s">
        <v>25</v>
      </c>
      <c r="D31" s="249"/>
      <c r="E31" s="250">
        <f t="shared" si="12"/>
        <v>8.4</v>
      </c>
      <c r="F31" s="251" t="str">
        <f t="shared" si="13"/>
        <v>134 / 758</v>
      </c>
      <c r="G31" s="252">
        <f t="shared" si="14"/>
        <v>2.1045357456966958E-2</v>
      </c>
      <c r="H31" s="251" t="str">
        <f t="shared" si="15"/>
        <v>83 / 390</v>
      </c>
      <c r="I31" s="206">
        <f t="shared" ref="I31:J31" si="18">L7</f>
        <v>2.5335775335775336E-2</v>
      </c>
      <c r="J31" s="254">
        <f t="shared" si="18"/>
        <v>56</v>
      </c>
      <c r="K31" s="255">
        <v>0.10989801449831878</v>
      </c>
      <c r="L31" s="256" t="s">
        <v>82</v>
      </c>
      <c r="M31" s="257" t="s">
        <v>104</v>
      </c>
      <c r="N31" s="257" t="s">
        <v>105</v>
      </c>
      <c r="O31" s="261" t="s">
        <v>11</v>
      </c>
      <c r="Q31" s="20">
        <v>3</v>
      </c>
      <c r="R31" s="39">
        <f t="shared" si="17"/>
        <v>0.32969404349495635</v>
      </c>
      <c r="S31" s="3"/>
      <c r="T31"/>
      <c r="U31"/>
    </row>
    <row r="32" spans="1:28" ht="30" customHeight="1" x14ac:dyDescent="0.25">
      <c r="A32" s="371"/>
      <c r="B32" s="260" t="s">
        <v>371</v>
      </c>
      <c r="C32" s="248" t="s">
        <v>25</v>
      </c>
      <c r="D32" s="249"/>
      <c r="E32" s="250">
        <f t="shared" si="12"/>
        <v>5</v>
      </c>
      <c r="F32" s="251" t="str">
        <f t="shared" si="13"/>
        <v>13 / 237</v>
      </c>
      <c r="G32" s="252">
        <f t="shared" si="14"/>
        <v>1.0970464135021098E-2</v>
      </c>
      <c r="H32" s="251" t="str">
        <f t="shared" si="15"/>
        <v>25 / 233</v>
      </c>
      <c r="I32" s="206">
        <f t="shared" ref="I32:J32" si="19">L8</f>
        <v>2.1459227467811159E-2</v>
      </c>
      <c r="J32" s="254">
        <f t="shared" si="19"/>
        <v>57</v>
      </c>
      <c r="K32" s="255">
        <v>3.3483396273007476E-2</v>
      </c>
      <c r="L32" s="256" t="s">
        <v>83</v>
      </c>
      <c r="M32" s="257" t="s">
        <v>106</v>
      </c>
      <c r="N32" s="257" t="s">
        <v>107</v>
      </c>
      <c r="O32" s="261" t="s">
        <v>11</v>
      </c>
      <c r="Q32" s="20">
        <v>3</v>
      </c>
      <c r="R32" s="39">
        <f t="shared" si="17"/>
        <v>0.10045018881902243</v>
      </c>
      <c r="S32" s="3"/>
      <c r="T32"/>
      <c r="U32"/>
    </row>
    <row r="33" spans="1:21" ht="30" customHeight="1" x14ac:dyDescent="0.25">
      <c r="A33" s="371"/>
      <c r="B33" s="262" t="s">
        <v>372</v>
      </c>
      <c r="C33" s="248" t="s">
        <v>25</v>
      </c>
      <c r="D33" s="249"/>
      <c r="E33" s="250">
        <f t="shared" si="12"/>
        <v>5</v>
      </c>
      <c r="F33" s="251" t="str">
        <f t="shared" si="13"/>
        <v>18 / 237</v>
      </c>
      <c r="G33" s="252">
        <f t="shared" si="14"/>
        <v>1.5189873417721518E-2</v>
      </c>
      <c r="H33" s="251" t="str">
        <f t="shared" si="15"/>
        <v>20 / 243</v>
      </c>
      <c r="I33" s="252">
        <f t="shared" ref="I33:J33" si="20">L9</f>
        <v>1.646090534979424E-2</v>
      </c>
      <c r="J33" s="254">
        <f t="shared" si="20"/>
        <v>59</v>
      </c>
      <c r="K33" s="255">
        <v>3.6548511996872243E-2</v>
      </c>
      <c r="L33" s="256" t="s">
        <v>108</v>
      </c>
      <c r="M33" s="257" t="s">
        <v>109</v>
      </c>
      <c r="N33" s="257" t="s">
        <v>110</v>
      </c>
      <c r="O33" s="261" t="s">
        <v>11</v>
      </c>
      <c r="Q33" s="20">
        <v>3</v>
      </c>
      <c r="R33" s="39">
        <f t="shared" si="17"/>
        <v>0.10964553599061673</v>
      </c>
      <c r="S33" s="3"/>
      <c r="T33"/>
      <c r="U33"/>
    </row>
    <row r="34" spans="1:21" ht="30" customHeight="1" x14ac:dyDescent="0.25">
      <c r="A34" s="371"/>
      <c r="B34" s="260" t="s">
        <v>373</v>
      </c>
      <c r="C34" s="248" t="s">
        <v>25</v>
      </c>
      <c r="D34" s="249"/>
      <c r="E34" s="250">
        <f t="shared" si="12"/>
        <v>6.2</v>
      </c>
      <c r="F34" s="251" t="str">
        <f t="shared" si="13"/>
        <v>44 / 432</v>
      </c>
      <c r="G34" s="252">
        <f t="shared" si="14"/>
        <v>1.6427718040621264E-2</v>
      </c>
      <c r="H34" s="251" t="str">
        <f t="shared" si="15"/>
        <v>26 / 408</v>
      </c>
      <c r="I34" s="252">
        <f t="shared" ref="I34:J34" si="21">L10</f>
        <v>1.0278304870335231E-2</v>
      </c>
      <c r="J34" s="254">
        <f t="shared" si="21"/>
        <v>51.7</v>
      </c>
      <c r="K34" s="255">
        <v>5.4855082736495822E-2</v>
      </c>
      <c r="L34" s="256" t="s">
        <v>111</v>
      </c>
      <c r="M34" s="257" t="s">
        <v>112</v>
      </c>
      <c r="N34" s="257" t="s">
        <v>113</v>
      </c>
      <c r="O34" s="259" t="s">
        <v>141</v>
      </c>
      <c r="Q34" s="20">
        <v>3.5</v>
      </c>
      <c r="R34" s="39">
        <f t="shared" si="17"/>
        <v>0.19199278957773538</v>
      </c>
      <c r="S34" s="3"/>
      <c r="T34"/>
      <c r="U34"/>
    </row>
    <row r="35" spans="1:21" ht="30" customHeight="1" x14ac:dyDescent="0.25">
      <c r="A35" s="371"/>
      <c r="B35" s="260" t="s">
        <v>374</v>
      </c>
      <c r="C35" s="248" t="s">
        <v>25</v>
      </c>
      <c r="D35" s="249"/>
      <c r="E35" s="250">
        <f t="shared" si="12"/>
        <v>1.6</v>
      </c>
      <c r="F35" s="251" t="str">
        <f t="shared" si="13"/>
        <v>2 / 167</v>
      </c>
      <c r="G35" s="252">
        <f t="shared" si="14"/>
        <v>7.4850299401197605E-3</v>
      </c>
      <c r="H35" s="251" t="str">
        <f t="shared" si="15"/>
        <v>3 / 168</v>
      </c>
      <c r="I35" s="252">
        <f t="shared" ref="I35:J35" si="22">L11</f>
        <v>1.1160714285714286E-2</v>
      </c>
      <c r="J35" s="254">
        <f t="shared" si="22"/>
        <v>53.9</v>
      </c>
      <c r="K35" s="255">
        <v>5.2787445384998985E-3</v>
      </c>
      <c r="L35" s="256" t="s">
        <v>84</v>
      </c>
      <c r="M35" s="257" t="s">
        <v>114</v>
      </c>
      <c r="N35" s="257" t="s">
        <v>115</v>
      </c>
      <c r="O35" s="259" t="s">
        <v>11</v>
      </c>
      <c r="Q35" s="20">
        <v>3</v>
      </c>
      <c r="R35" s="39">
        <f t="shared" si="17"/>
        <v>1.5836233615499695E-2</v>
      </c>
      <c r="S35" s="3"/>
      <c r="T35"/>
      <c r="U35"/>
    </row>
    <row r="36" spans="1:21" ht="30" customHeight="1" x14ac:dyDescent="0.25">
      <c r="A36" s="371"/>
      <c r="B36" s="260" t="s">
        <v>375</v>
      </c>
      <c r="C36" s="248" t="s">
        <v>25</v>
      </c>
      <c r="D36" s="249"/>
      <c r="E36" s="250">
        <f t="shared" si="12"/>
        <v>1.9</v>
      </c>
      <c r="F36" s="251" t="str">
        <f t="shared" si="13"/>
        <v>1 / 66</v>
      </c>
      <c r="G36" s="252">
        <f t="shared" si="14"/>
        <v>7.9744816586921861E-3</v>
      </c>
      <c r="H36" s="251" t="str">
        <f t="shared" si="15"/>
        <v>0 / 63</v>
      </c>
      <c r="I36" s="252">
        <f t="shared" ref="I36:J36" si="23">L12</f>
        <v>0</v>
      </c>
      <c r="J36" s="254">
        <f t="shared" si="23"/>
        <v>43.5</v>
      </c>
      <c r="K36" s="255">
        <v>4.4240684329459104E-5</v>
      </c>
      <c r="L36" s="256" t="s">
        <v>99</v>
      </c>
      <c r="M36" s="257" t="s">
        <v>116</v>
      </c>
      <c r="N36" s="258" t="s">
        <v>117</v>
      </c>
      <c r="O36" s="259" t="s">
        <v>11</v>
      </c>
      <c r="Q36" s="20">
        <v>3</v>
      </c>
      <c r="R36" s="39">
        <f t="shared" si="17"/>
        <v>1.327220529883773E-4</v>
      </c>
      <c r="S36" s="3"/>
      <c r="T36"/>
      <c r="U36"/>
    </row>
    <row r="37" spans="1:21" ht="30" customHeight="1" x14ac:dyDescent="0.25">
      <c r="A37" s="371"/>
      <c r="B37" s="260" t="s">
        <v>376</v>
      </c>
      <c r="C37" s="248" t="s">
        <v>25</v>
      </c>
      <c r="D37" s="249"/>
      <c r="E37" s="250">
        <f t="shared" si="12"/>
        <v>2</v>
      </c>
      <c r="F37" s="251" t="str">
        <f t="shared" si="13"/>
        <v>9 / 2222</v>
      </c>
      <c r="G37" s="252">
        <f t="shared" si="14"/>
        <v>2.0252025202520253E-3</v>
      </c>
      <c r="H37" s="251" t="str">
        <f t="shared" si="15"/>
        <v>8 / 2206</v>
      </c>
      <c r="I37" s="252">
        <f t="shared" ref="I37:J37" si="24">L13</f>
        <v>1.8132366273798731E-3</v>
      </c>
      <c r="J37" s="254">
        <f t="shared" si="24"/>
        <v>73.599999999999994</v>
      </c>
      <c r="K37" s="255">
        <v>1.7169165681795998E-2</v>
      </c>
      <c r="L37" s="256" t="s">
        <v>98</v>
      </c>
      <c r="M37" s="257" t="s">
        <v>118</v>
      </c>
      <c r="N37" s="257" t="s">
        <v>119</v>
      </c>
      <c r="O37" s="263" t="s">
        <v>11</v>
      </c>
      <c r="Q37" s="20">
        <v>3</v>
      </c>
      <c r="R37" s="39">
        <f t="shared" si="17"/>
        <v>5.1507497045387998E-2</v>
      </c>
      <c r="S37" s="3"/>
      <c r="T37"/>
      <c r="U37"/>
    </row>
    <row r="38" spans="1:21" ht="30" customHeight="1" x14ac:dyDescent="0.25">
      <c r="A38" s="371"/>
      <c r="B38" s="260" t="s">
        <v>377</v>
      </c>
      <c r="C38" s="248" t="s">
        <v>25</v>
      </c>
      <c r="D38" s="249"/>
      <c r="E38" s="250">
        <f t="shared" si="12"/>
        <v>2</v>
      </c>
      <c r="F38" s="251" t="str">
        <f t="shared" si="13"/>
        <v>4 / 557</v>
      </c>
      <c r="G38" s="252">
        <f t="shared" si="14"/>
        <v>3.5906642728904849E-3</v>
      </c>
      <c r="H38" s="251" t="str">
        <f t="shared" si="15"/>
        <v>5 / 553</v>
      </c>
      <c r="I38" s="252">
        <f t="shared" ref="I38:J38" si="25">L14</f>
        <v>4.5207956600361665E-3</v>
      </c>
      <c r="J38" s="254">
        <f t="shared" si="25"/>
        <v>67</v>
      </c>
      <c r="K38" s="255">
        <v>9.4777384104703447E-3</v>
      </c>
      <c r="L38" s="256" t="s">
        <v>85</v>
      </c>
      <c r="M38" s="257" t="s">
        <v>120</v>
      </c>
      <c r="N38" s="257" t="s">
        <v>121</v>
      </c>
      <c r="O38" s="263" t="s">
        <v>11</v>
      </c>
      <c r="Q38" s="20">
        <v>3</v>
      </c>
      <c r="R38" s="39">
        <f t="shared" si="17"/>
        <v>2.8433215231411034E-2</v>
      </c>
      <c r="S38" s="3"/>
      <c r="T38"/>
      <c r="U38"/>
    </row>
    <row r="39" spans="1:21" ht="30" customHeight="1" x14ac:dyDescent="0.25">
      <c r="A39" s="371"/>
      <c r="B39" s="260" t="s">
        <v>378</v>
      </c>
      <c r="C39" s="248" t="s">
        <v>25</v>
      </c>
      <c r="D39" s="249"/>
      <c r="E39" s="250">
        <f t="shared" si="12"/>
        <v>4.7</v>
      </c>
      <c r="F39" s="251" t="str">
        <f t="shared" si="13"/>
        <v>150 / 2362</v>
      </c>
      <c r="G39" s="252">
        <f t="shared" si="14"/>
        <v>1.3511809321346857E-2</v>
      </c>
      <c r="H39" s="251" t="str">
        <f t="shared" si="15"/>
        <v>144 / 2371</v>
      </c>
      <c r="I39" s="252">
        <f t="shared" ref="I39:J39" si="26">L15</f>
        <v>1.2922099482218652E-2</v>
      </c>
      <c r="J39" s="254">
        <f t="shared" si="26"/>
        <v>62.2</v>
      </c>
      <c r="K39" s="255">
        <v>0.11821867781817509</v>
      </c>
      <c r="L39" s="264" t="s">
        <v>122</v>
      </c>
      <c r="M39" s="265" t="s">
        <v>123</v>
      </c>
      <c r="N39" s="265" t="s">
        <v>124</v>
      </c>
      <c r="O39" s="263" t="s">
        <v>11</v>
      </c>
      <c r="Q39" s="20">
        <v>3</v>
      </c>
      <c r="R39" s="39">
        <f t="shared" si="17"/>
        <v>0.35465603345452529</v>
      </c>
      <c r="S39" s="3"/>
      <c r="T39"/>
      <c r="U39"/>
    </row>
    <row r="40" spans="1:21" ht="30" customHeight="1" x14ac:dyDescent="0.25">
      <c r="A40" s="371"/>
      <c r="B40" s="260" t="s">
        <v>379</v>
      </c>
      <c r="C40" s="248" t="s">
        <v>25</v>
      </c>
      <c r="D40" s="249"/>
      <c r="E40" s="250">
        <f t="shared" si="12"/>
        <v>3.07</v>
      </c>
      <c r="F40" s="251" t="str">
        <f t="shared" si="13"/>
        <v>24 / 1545</v>
      </c>
      <c r="G40" s="252">
        <f t="shared" si="14"/>
        <v>5.0599285285095356E-3</v>
      </c>
      <c r="H40" s="251" t="str">
        <f t="shared" si="15"/>
        <v>30 / 1534</v>
      </c>
      <c r="I40" s="252">
        <f t="shared" ref="I40:J40" si="27">L16</f>
        <v>6.3702653003155406E-3</v>
      </c>
      <c r="J40" s="254">
        <f t="shared" si="27"/>
        <v>76.099999999999994</v>
      </c>
      <c r="K40" s="255">
        <v>4.5255353833359137E-2</v>
      </c>
      <c r="L40" s="264" t="s">
        <v>86</v>
      </c>
      <c r="M40" s="265" t="s">
        <v>125</v>
      </c>
      <c r="N40" s="265" t="s">
        <v>126</v>
      </c>
      <c r="O40" s="263" t="s">
        <v>11</v>
      </c>
      <c r="Q40" s="20">
        <v>3</v>
      </c>
      <c r="R40" s="39">
        <f t="shared" si="17"/>
        <v>0.13576606150007742</v>
      </c>
      <c r="S40" s="3"/>
      <c r="T40"/>
      <c r="U40"/>
    </row>
    <row r="41" spans="1:21" ht="30" customHeight="1" x14ac:dyDescent="0.25">
      <c r="A41" s="371"/>
      <c r="B41" s="260" t="s">
        <v>380</v>
      </c>
      <c r="C41" s="248" t="s">
        <v>25</v>
      </c>
      <c r="D41" s="249"/>
      <c r="E41" s="250">
        <f t="shared" si="12"/>
        <v>3</v>
      </c>
      <c r="F41" s="251" t="str">
        <f t="shared" si="13"/>
        <v>38 / 540</v>
      </c>
      <c r="G41" s="252">
        <f t="shared" si="14"/>
        <v>2.3456790123456792E-2</v>
      </c>
      <c r="H41" s="251" t="str">
        <f t="shared" si="15"/>
        <v>44 / 554</v>
      </c>
      <c r="I41" s="206">
        <f t="shared" ref="I41:J41" si="28">L17</f>
        <v>2.6474127557160047E-2</v>
      </c>
      <c r="J41" s="254">
        <f t="shared" si="28"/>
        <v>54.5</v>
      </c>
      <c r="K41" s="255">
        <v>6.3453088630697319E-2</v>
      </c>
      <c r="L41" s="264" t="s">
        <v>87</v>
      </c>
      <c r="M41" s="265" t="s">
        <v>127</v>
      </c>
      <c r="N41" s="265" t="s">
        <v>128</v>
      </c>
      <c r="O41" s="263" t="s">
        <v>12</v>
      </c>
      <c r="Q41" s="20">
        <v>2</v>
      </c>
      <c r="R41" s="39">
        <f t="shared" si="17"/>
        <v>0.12690617726139464</v>
      </c>
      <c r="S41" s="3"/>
      <c r="T41"/>
      <c r="U41"/>
    </row>
    <row r="42" spans="1:21" ht="30" customHeight="1" x14ac:dyDescent="0.25">
      <c r="A42" s="371"/>
      <c r="B42" s="260" t="s">
        <v>381</v>
      </c>
      <c r="C42" s="248" t="s">
        <v>25</v>
      </c>
      <c r="D42" s="249"/>
      <c r="E42" s="250">
        <f t="shared" si="12"/>
        <v>4.9000000000000004</v>
      </c>
      <c r="F42" s="251" t="str">
        <f t="shared" si="13"/>
        <v>27 / 1759</v>
      </c>
      <c r="G42" s="252">
        <f t="shared" si="14"/>
        <v>3.1325776473181653E-3</v>
      </c>
      <c r="H42" s="251" t="str">
        <f t="shared" si="15"/>
        <v>31 / 1759</v>
      </c>
      <c r="I42" s="252">
        <f t="shared" ref="I42:J42" si="29">L18</f>
        <v>3.5966632246986342E-3</v>
      </c>
      <c r="J42" s="254">
        <f t="shared" si="29"/>
        <v>59.6</v>
      </c>
      <c r="K42" s="255">
        <v>4.7947149341695923E-2</v>
      </c>
      <c r="L42" s="264" t="s">
        <v>88</v>
      </c>
      <c r="M42" s="265" t="s">
        <v>129</v>
      </c>
      <c r="N42" s="265" t="s">
        <v>130</v>
      </c>
      <c r="O42" s="263" t="s">
        <v>11</v>
      </c>
      <c r="Q42" s="20">
        <v>3</v>
      </c>
      <c r="R42" s="39">
        <f t="shared" si="17"/>
        <v>0.14384144802508778</v>
      </c>
      <c r="S42" s="3"/>
      <c r="T42"/>
      <c r="U42"/>
    </row>
    <row r="43" spans="1:21" ht="30" customHeight="1" x14ac:dyDescent="0.25">
      <c r="A43" s="371"/>
      <c r="B43" s="260" t="s">
        <v>382</v>
      </c>
      <c r="C43" s="248" t="s">
        <v>25</v>
      </c>
      <c r="D43" s="249"/>
      <c r="E43" s="250">
        <f t="shared" si="12"/>
        <v>4</v>
      </c>
      <c r="F43" s="251" t="str">
        <f t="shared" si="13"/>
        <v>51 / 363</v>
      </c>
      <c r="G43" s="252">
        <f t="shared" si="14"/>
        <v>3.5123966942148761E-2</v>
      </c>
      <c r="H43" s="251" t="str">
        <f t="shared" si="15"/>
        <v>87 / 361</v>
      </c>
      <c r="I43" s="206">
        <f t="shared" ref="I43:J43" si="30">L19</f>
        <v>6.0249307479224377E-2</v>
      </c>
      <c r="J43" s="254">
        <f t="shared" si="30"/>
        <v>76.5</v>
      </c>
      <c r="K43" s="255">
        <v>8.8290878189102126E-2</v>
      </c>
      <c r="L43" s="264" t="s">
        <v>131</v>
      </c>
      <c r="M43" s="265" t="s">
        <v>132</v>
      </c>
      <c r="N43" s="265" t="s">
        <v>133</v>
      </c>
      <c r="O43" s="263" t="s">
        <v>11</v>
      </c>
      <c r="Q43" s="20">
        <v>3</v>
      </c>
      <c r="R43" s="39">
        <f t="shared" si="17"/>
        <v>0.26487263456730636</v>
      </c>
      <c r="S43" s="3"/>
      <c r="T43"/>
      <c r="U43"/>
    </row>
    <row r="44" spans="1:21" ht="30" customHeight="1" x14ac:dyDescent="0.25">
      <c r="A44" s="371"/>
      <c r="B44" s="260" t="s">
        <v>383</v>
      </c>
      <c r="C44" s="248" t="s">
        <v>25</v>
      </c>
      <c r="D44" s="249"/>
      <c r="E44" s="250">
        <f t="shared" si="12"/>
        <v>3.7</v>
      </c>
      <c r="F44" s="251" t="str">
        <f t="shared" si="13"/>
        <v>106 / 1501</v>
      </c>
      <c r="G44" s="252">
        <f t="shared" si="14"/>
        <v>1.9086374849199634E-2</v>
      </c>
      <c r="H44" s="251" t="str">
        <f t="shared" si="15"/>
        <v>101 / 1519</v>
      </c>
      <c r="I44" s="252">
        <f t="shared" ref="I44:J44" si="31">L20</f>
        <v>1.7970570965962669E-2</v>
      </c>
      <c r="J44" s="254">
        <f t="shared" si="31"/>
        <v>63</v>
      </c>
      <c r="K44" s="255">
        <v>0.10381345147148621</v>
      </c>
      <c r="L44" s="264" t="s">
        <v>89</v>
      </c>
      <c r="M44" s="265" t="s">
        <v>134</v>
      </c>
      <c r="N44" s="265" t="s">
        <v>135</v>
      </c>
      <c r="O44" s="263" t="s">
        <v>11</v>
      </c>
      <c r="Q44" s="20">
        <v>3</v>
      </c>
      <c r="R44" s="39">
        <f t="shared" si="17"/>
        <v>0.31144035441445861</v>
      </c>
      <c r="S44" s="3"/>
      <c r="T44"/>
      <c r="U44"/>
    </row>
    <row r="45" spans="1:21" ht="30" customHeight="1" x14ac:dyDescent="0.25">
      <c r="A45" s="371"/>
      <c r="B45" s="260" t="s">
        <v>384</v>
      </c>
      <c r="C45" s="248" t="s">
        <v>25</v>
      </c>
      <c r="D45" s="249"/>
      <c r="E45" s="250">
        <f t="shared" si="12"/>
        <v>3.26</v>
      </c>
      <c r="F45" s="251" t="str">
        <f t="shared" si="13"/>
        <v>155 / 4678</v>
      </c>
      <c r="G45" s="252">
        <f t="shared" si="14"/>
        <v>1.0163747813154907E-2</v>
      </c>
      <c r="H45" s="251" t="str">
        <f t="shared" si="15"/>
        <v>210 / 4683</v>
      </c>
      <c r="I45" s="252">
        <f t="shared" ref="I45:J45" si="32">L21</f>
        <v>1.3755536603482903E-2</v>
      </c>
      <c r="J45" s="254">
        <f t="shared" si="32"/>
        <v>67.900000000000006</v>
      </c>
      <c r="K45" s="255">
        <v>0.12475352148219573</v>
      </c>
      <c r="L45" s="264" t="s">
        <v>136</v>
      </c>
      <c r="M45" s="265" t="s">
        <v>137</v>
      </c>
      <c r="N45" s="265" t="s">
        <v>138</v>
      </c>
      <c r="O45" s="263" t="s">
        <v>11</v>
      </c>
      <c r="Q45" s="20">
        <v>3</v>
      </c>
      <c r="R45" s="39">
        <f t="shared" si="17"/>
        <v>0.37426056444658717</v>
      </c>
      <c r="S45" s="3"/>
      <c r="T45"/>
      <c r="U45"/>
    </row>
    <row r="46" spans="1:21" ht="30" customHeight="1" thickBot="1" x14ac:dyDescent="0.3">
      <c r="A46" s="372"/>
      <c r="B46" s="260" t="s">
        <v>385</v>
      </c>
      <c r="C46" s="248" t="s">
        <v>25</v>
      </c>
      <c r="D46" s="249"/>
      <c r="E46" s="250">
        <f t="shared" si="12"/>
        <v>1</v>
      </c>
      <c r="F46" s="251" t="str">
        <f t="shared" si="13"/>
        <v>2 / 266</v>
      </c>
      <c r="G46" s="252">
        <f t="shared" si="14"/>
        <v>7.5187969924812026E-3</v>
      </c>
      <c r="H46" s="251" t="str">
        <f t="shared" si="15"/>
        <v>1 / 263</v>
      </c>
      <c r="I46" s="252">
        <f t="shared" ref="I46:J46" si="33">L22</f>
        <v>3.8022813688212928E-3</v>
      </c>
      <c r="J46" s="254">
        <f t="shared" si="33"/>
        <v>66</v>
      </c>
      <c r="K46" s="255">
        <v>2.9444090889431482E-3</v>
      </c>
      <c r="L46" s="266" t="s">
        <v>90</v>
      </c>
      <c r="M46" s="265" t="s">
        <v>139</v>
      </c>
      <c r="N46" s="265" t="s">
        <v>140</v>
      </c>
      <c r="O46" s="267" t="s">
        <v>79</v>
      </c>
      <c r="Q46" s="20">
        <v>1.5</v>
      </c>
      <c r="R46" s="39">
        <f t="shared" si="17"/>
        <v>4.4166136334147224E-3</v>
      </c>
      <c r="S46" s="3"/>
      <c r="T46"/>
      <c r="U46"/>
    </row>
    <row r="47" spans="1:21" ht="30" customHeight="1" thickBot="1" x14ac:dyDescent="0.3">
      <c r="A47" s="268" t="s">
        <v>26</v>
      </c>
      <c r="B47" s="269">
        <f>COUNT(E29:E46)</f>
        <v>18</v>
      </c>
      <c r="C47" s="270"/>
      <c r="D47" s="271" t="s">
        <v>77</v>
      </c>
      <c r="E47" s="272">
        <f>G23</f>
        <v>3.7215193539404061</v>
      </c>
      <c r="F47" s="273" t="str">
        <f>O23</f>
        <v>985 / 23994</v>
      </c>
      <c r="G47" s="274">
        <f>K23</f>
        <v>1.0955115944609599E-2</v>
      </c>
      <c r="H47" s="273" t="str">
        <f>P23</f>
        <v>1201 / 29871</v>
      </c>
      <c r="I47" s="274">
        <f>L23</f>
        <v>1.0864126861160166E-2</v>
      </c>
      <c r="J47" s="272">
        <f>M23</f>
        <v>68.958988211268903</v>
      </c>
      <c r="K47" s="275">
        <v>0.99999999999999978</v>
      </c>
      <c r="L47" s="335" t="s">
        <v>94</v>
      </c>
      <c r="M47" s="276"/>
      <c r="N47" s="277"/>
      <c r="O47" s="278" t="s">
        <v>11</v>
      </c>
      <c r="R47" s="47">
        <f>SUM(R29:R46)</f>
        <v>2.9595578391041357</v>
      </c>
      <c r="S47" s="3"/>
      <c r="T47"/>
      <c r="U47"/>
    </row>
    <row r="48" spans="1:21" ht="7.5" customHeight="1" thickBot="1" x14ac:dyDescent="0.25">
      <c r="A48" s="279"/>
      <c r="B48" s="279"/>
      <c r="C48" s="280"/>
      <c r="D48" s="281"/>
      <c r="E48" s="282"/>
      <c r="F48" s="283"/>
      <c r="G48" s="284"/>
      <c r="H48" s="283"/>
      <c r="I48" s="285"/>
      <c r="J48" s="286"/>
      <c r="K48" s="287"/>
      <c r="L48" s="276"/>
      <c r="M48" s="277"/>
      <c r="N48" s="277"/>
      <c r="O48" s="287"/>
    </row>
    <row r="49" spans="1:15" s="8" customFormat="1" ht="50.25" customHeight="1" thickBot="1" x14ac:dyDescent="0.25">
      <c r="A49" s="288"/>
      <c r="B49" s="376" t="s">
        <v>27</v>
      </c>
      <c r="C49" s="377"/>
      <c r="D49" s="377"/>
      <c r="E49" s="377"/>
      <c r="F49" s="377"/>
      <c r="G49" s="377"/>
      <c r="H49" s="377"/>
      <c r="I49" s="378"/>
      <c r="J49" s="289" t="s">
        <v>71</v>
      </c>
      <c r="K49" s="290" t="s">
        <v>393</v>
      </c>
      <c r="L49" s="291" t="s">
        <v>21</v>
      </c>
      <c r="M49" s="292" t="s">
        <v>22</v>
      </c>
      <c r="N49" s="293" t="s">
        <v>23</v>
      </c>
      <c r="O49" s="277"/>
    </row>
    <row r="50" spans="1:15" ht="27" customHeight="1" x14ac:dyDescent="0.2">
      <c r="A50" s="379" t="s">
        <v>28</v>
      </c>
      <c r="B50" s="294" t="s">
        <v>29</v>
      </c>
      <c r="C50" s="295">
        <f>I47</f>
        <v>1.0864126861160166E-2</v>
      </c>
      <c r="D50" s="296" t="s">
        <v>30</v>
      </c>
      <c r="E50" s="296"/>
      <c r="F50" s="296"/>
      <c r="G50" s="296"/>
      <c r="H50" s="297">
        <f>J47</f>
        <v>68.958988211268903</v>
      </c>
      <c r="I50" s="298" t="s">
        <v>31</v>
      </c>
      <c r="J50" s="299">
        <v>9.7000000000000003E-3</v>
      </c>
      <c r="K50" s="300">
        <v>1.09E-2</v>
      </c>
      <c r="L50" s="301" t="s">
        <v>94</v>
      </c>
      <c r="M50" s="302" t="s">
        <v>388</v>
      </c>
      <c r="N50" s="302" t="s">
        <v>389</v>
      </c>
      <c r="O50" s="303" t="s">
        <v>32</v>
      </c>
    </row>
    <row r="51" spans="1:15" ht="27" customHeight="1" thickBot="1" x14ac:dyDescent="0.25">
      <c r="A51" s="380"/>
      <c r="B51" s="304" t="s">
        <v>29</v>
      </c>
      <c r="C51" s="305">
        <f>I47*E47</f>
        <v>4.0431058377471393E-2</v>
      </c>
      <c r="D51" s="306" t="s">
        <v>33</v>
      </c>
      <c r="E51" s="307"/>
      <c r="F51" s="308"/>
      <c r="G51" s="309">
        <f>E47</f>
        <v>3.7215193539404061</v>
      </c>
      <c r="H51" s="306" t="s">
        <v>34</v>
      </c>
      <c r="I51" s="310"/>
      <c r="J51" s="311">
        <v>3.6299999999999999E-2</v>
      </c>
      <c r="K51" s="312">
        <v>4.0399999999999998E-2</v>
      </c>
      <c r="L51" s="313" t="s">
        <v>94</v>
      </c>
      <c r="M51" s="314" t="s">
        <v>96</v>
      </c>
      <c r="N51" s="314" t="s">
        <v>97</v>
      </c>
      <c r="O51" s="315" t="s">
        <v>78</v>
      </c>
    </row>
    <row r="52" spans="1:15" ht="15.95" customHeight="1" thickBot="1" x14ac:dyDescent="0.25">
      <c r="A52" s="316"/>
      <c r="B52" s="317"/>
      <c r="C52" s="318"/>
      <c r="D52" s="319"/>
      <c r="E52" s="320"/>
      <c r="F52" s="321"/>
      <c r="G52" s="322"/>
      <c r="H52" s="319"/>
      <c r="I52" s="321"/>
      <c r="J52" s="323"/>
      <c r="K52" s="323"/>
      <c r="L52" s="324"/>
      <c r="M52" s="325"/>
      <c r="N52" s="325"/>
      <c r="O52" s="326"/>
    </row>
    <row r="53" spans="1:15" ht="22.5" customHeight="1" thickBot="1" x14ac:dyDescent="0.35">
      <c r="A53" s="327"/>
      <c r="B53" s="327"/>
      <c r="C53" s="287"/>
      <c r="D53" s="287"/>
      <c r="E53" s="287"/>
      <c r="F53" s="287"/>
      <c r="G53" s="287"/>
      <c r="H53" s="287"/>
      <c r="I53" s="328"/>
      <c r="J53" s="329"/>
      <c r="K53" s="330" t="s">
        <v>64</v>
      </c>
      <c r="L53" s="331" t="s">
        <v>95</v>
      </c>
      <c r="M53" s="332"/>
      <c r="N53" s="333"/>
      <c r="O53" s="334"/>
    </row>
    <row r="54" spans="1:15" ht="28.5" hidden="1" customHeight="1" x14ac:dyDescent="0.2">
      <c r="A54" s="2"/>
      <c r="C54" s="1"/>
      <c r="I54" s="181" t="s">
        <v>65</v>
      </c>
      <c r="J54" s="196">
        <v>3.5</v>
      </c>
      <c r="K54" s="196">
        <f>J54</f>
        <v>3.5</v>
      </c>
    </row>
    <row r="55" spans="1:15" ht="15.75" hidden="1" customHeight="1" x14ac:dyDescent="0.2">
      <c r="A55" s="2"/>
      <c r="C55" s="1"/>
      <c r="I55" s="20"/>
      <c r="J55" s="17" t="s">
        <v>68</v>
      </c>
      <c r="K55" s="17" t="s">
        <v>390</v>
      </c>
      <c r="L55" s="17" t="s">
        <v>66</v>
      </c>
    </row>
    <row r="56" spans="1:15" ht="15.75" hidden="1" customHeight="1" x14ac:dyDescent="0.2">
      <c r="A56" s="2"/>
      <c r="C56" s="1"/>
      <c r="I56" s="208" t="s">
        <v>67</v>
      </c>
      <c r="J56" s="210">
        <f>J50*1000*J54</f>
        <v>33.950000000000003</v>
      </c>
      <c r="K56" s="210">
        <f>K50*1000*K54</f>
        <v>38.15</v>
      </c>
      <c r="L56" s="207">
        <f>((J56*H23)+(K56*I23))/J23</f>
        <v>36.266170486986809</v>
      </c>
    </row>
    <row r="57" spans="1:15" ht="15.75" hidden="1" customHeight="1" x14ac:dyDescent="0.2">
      <c r="A57" s="182" t="s">
        <v>72</v>
      </c>
      <c r="B57" s="383" t="s">
        <v>73</v>
      </c>
      <c r="C57" s="383"/>
      <c r="D57" s="383"/>
      <c r="E57" s="383" t="s">
        <v>74</v>
      </c>
      <c r="F57" s="383"/>
      <c r="G57" s="383"/>
      <c r="I57" s="20"/>
      <c r="J57" s="20"/>
      <c r="K57" s="20"/>
      <c r="L57" s="20"/>
      <c r="M57" s="20"/>
    </row>
    <row r="58" spans="1:15" ht="22.5" hidden="1" customHeight="1" x14ac:dyDescent="0.2">
      <c r="A58" s="183" t="s">
        <v>10</v>
      </c>
      <c r="B58" s="184" t="s">
        <v>35</v>
      </c>
      <c r="C58" s="184" t="s">
        <v>36</v>
      </c>
      <c r="D58" s="184" t="s">
        <v>7</v>
      </c>
      <c r="E58" s="184" t="s">
        <v>35</v>
      </c>
      <c r="F58" s="184" t="s">
        <v>36</v>
      </c>
      <c r="G58" s="184" t="s">
        <v>7</v>
      </c>
      <c r="I58" s="20"/>
      <c r="J58" s="20"/>
      <c r="K58" s="20"/>
      <c r="L58" s="20"/>
      <c r="M58" s="20"/>
    </row>
    <row r="59" spans="1:15" ht="15.75" hidden="1" customHeight="1" x14ac:dyDescent="0.2">
      <c r="A59" s="233" t="s">
        <v>386</v>
      </c>
      <c r="B59" s="199">
        <v>1</v>
      </c>
      <c r="C59" s="200">
        <v>41</v>
      </c>
      <c r="D59" s="201">
        <v>42</v>
      </c>
      <c r="E59" s="199">
        <v>0.01</v>
      </c>
      <c r="F59" s="200">
        <v>34.99</v>
      </c>
      <c r="G59" s="201">
        <v>35</v>
      </c>
    </row>
    <row r="60" spans="1:15" ht="15.75" hidden="1" customHeight="1" x14ac:dyDescent="0.2">
      <c r="A60" s="234" t="s">
        <v>348</v>
      </c>
      <c r="B60" s="199">
        <v>206</v>
      </c>
      <c r="C60" s="200">
        <v>6056</v>
      </c>
      <c r="D60" s="201">
        <v>6262</v>
      </c>
      <c r="E60" s="199">
        <v>383</v>
      </c>
      <c r="F60" s="200">
        <v>12145</v>
      </c>
      <c r="G60" s="201">
        <v>12528</v>
      </c>
      <c r="I60" s="88"/>
      <c r="J60" s="88"/>
      <c r="K60" s="88"/>
    </row>
    <row r="61" spans="1:15" ht="15.75" hidden="1" customHeight="1" x14ac:dyDescent="0.2">
      <c r="A61" s="235" t="s">
        <v>349</v>
      </c>
      <c r="B61" s="199">
        <v>134</v>
      </c>
      <c r="C61" s="200">
        <v>624</v>
      </c>
      <c r="D61" s="201">
        <v>758</v>
      </c>
      <c r="E61" s="199">
        <v>83</v>
      </c>
      <c r="F61" s="200">
        <v>307</v>
      </c>
      <c r="G61" s="201">
        <v>390</v>
      </c>
      <c r="I61" s="88"/>
      <c r="J61" s="88"/>
      <c r="K61" s="88"/>
      <c r="L61" s="88"/>
      <c r="M61" s="88"/>
      <c r="N61" s="88"/>
    </row>
    <row r="62" spans="1:15" ht="15.75" hidden="1" customHeight="1" x14ac:dyDescent="0.2">
      <c r="A62" s="235" t="s">
        <v>360</v>
      </c>
      <c r="B62" s="199">
        <v>13</v>
      </c>
      <c r="C62" s="200">
        <v>224</v>
      </c>
      <c r="D62" s="201">
        <v>237</v>
      </c>
      <c r="E62" s="199">
        <v>25</v>
      </c>
      <c r="F62" s="200">
        <v>208</v>
      </c>
      <c r="G62" s="201">
        <v>233</v>
      </c>
      <c r="I62" s="88"/>
      <c r="J62" s="88"/>
      <c r="K62" s="88"/>
      <c r="L62" s="88"/>
      <c r="M62" s="88"/>
      <c r="N62" s="88"/>
    </row>
    <row r="63" spans="1:15" ht="15.75" hidden="1" customHeight="1" x14ac:dyDescent="0.2">
      <c r="A63" s="235" t="s">
        <v>350</v>
      </c>
      <c r="B63" s="199">
        <v>18</v>
      </c>
      <c r="C63" s="200">
        <v>219</v>
      </c>
      <c r="D63" s="201">
        <v>237</v>
      </c>
      <c r="E63" s="199">
        <v>20</v>
      </c>
      <c r="F63" s="200">
        <v>223</v>
      </c>
      <c r="G63" s="201">
        <v>243</v>
      </c>
      <c r="I63" s="88"/>
      <c r="J63" s="88"/>
      <c r="K63" s="88"/>
      <c r="L63" s="88"/>
      <c r="M63" s="88"/>
      <c r="N63" s="88"/>
    </row>
    <row r="64" spans="1:15" ht="15.75" hidden="1" customHeight="1" x14ac:dyDescent="0.2">
      <c r="A64" s="233" t="s">
        <v>91</v>
      </c>
      <c r="B64" s="199">
        <v>44</v>
      </c>
      <c r="C64" s="200">
        <v>388</v>
      </c>
      <c r="D64" s="201">
        <v>432</v>
      </c>
      <c r="E64" s="199">
        <v>26</v>
      </c>
      <c r="F64" s="200">
        <v>382</v>
      </c>
      <c r="G64" s="201">
        <v>408</v>
      </c>
      <c r="I64" s="88"/>
      <c r="J64" s="88"/>
      <c r="K64" s="88"/>
      <c r="L64" s="88"/>
      <c r="M64" s="88"/>
      <c r="N64" s="88"/>
    </row>
    <row r="65" spans="1:14" ht="15.75" hidden="1" customHeight="1" x14ac:dyDescent="0.2">
      <c r="A65" s="233" t="s">
        <v>75</v>
      </c>
      <c r="B65" s="199">
        <v>2</v>
      </c>
      <c r="C65" s="200">
        <v>165</v>
      </c>
      <c r="D65" s="201">
        <v>167</v>
      </c>
      <c r="E65" s="199">
        <v>3</v>
      </c>
      <c r="F65" s="200">
        <v>165</v>
      </c>
      <c r="G65" s="201">
        <v>168</v>
      </c>
      <c r="I65" s="88"/>
      <c r="J65" s="88"/>
      <c r="K65" s="88"/>
      <c r="L65" s="88"/>
      <c r="M65" s="88"/>
      <c r="N65" s="88"/>
    </row>
    <row r="66" spans="1:14" ht="15.75" hidden="1" customHeight="1" x14ac:dyDescent="0.2">
      <c r="A66" s="235" t="s">
        <v>351</v>
      </c>
      <c r="B66" s="199">
        <v>1</v>
      </c>
      <c r="C66" s="200">
        <v>65</v>
      </c>
      <c r="D66" s="201">
        <v>66</v>
      </c>
      <c r="E66" s="199">
        <v>0.01</v>
      </c>
      <c r="F66" s="200">
        <v>62.99</v>
      </c>
      <c r="G66" s="201">
        <v>63</v>
      </c>
      <c r="I66" s="88"/>
      <c r="J66" s="88"/>
      <c r="K66" s="88"/>
      <c r="L66" s="88"/>
      <c r="M66" s="88"/>
      <c r="N66" s="88"/>
    </row>
    <row r="67" spans="1:14" ht="15.75" hidden="1" customHeight="1" x14ac:dyDescent="0.2">
      <c r="A67" s="236" t="s">
        <v>387</v>
      </c>
      <c r="B67" s="199">
        <v>9</v>
      </c>
      <c r="C67" s="200">
        <v>2213</v>
      </c>
      <c r="D67" s="201">
        <v>2222</v>
      </c>
      <c r="E67" s="199">
        <v>8</v>
      </c>
      <c r="F67" s="200">
        <v>2198</v>
      </c>
      <c r="G67" s="201">
        <v>2206</v>
      </c>
      <c r="I67" s="88"/>
      <c r="J67" s="88"/>
      <c r="K67" s="88"/>
      <c r="L67" s="88"/>
      <c r="M67" s="88"/>
      <c r="N67" s="88"/>
    </row>
    <row r="68" spans="1:14" ht="15.75" hidden="1" customHeight="1" x14ac:dyDescent="0.2">
      <c r="A68" s="236" t="s">
        <v>361</v>
      </c>
      <c r="B68" s="199">
        <v>4</v>
      </c>
      <c r="C68" s="200">
        <v>553</v>
      </c>
      <c r="D68" s="201">
        <v>557</v>
      </c>
      <c r="E68" s="199">
        <v>5</v>
      </c>
      <c r="F68" s="200">
        <v>548</v>
      </c>
      <c r="G68" s="201">
        <v>553</v>
      </c>
      <c r="I68" s="88"/>
      <c r="J68" s="88"/>
      <c r="K68" s="88"/>
      <c r="L68" s="88"/>
      <c r="M68" s="88"/>
      <c r="N68" s="88"/>
    </row>
    <row r="69" spans="1:14" ht="15.75" hidden="1" customHeight="1" x14ac:dyDescent="0.2">
      <c r="A69" s="237" t="s">
        <v>353</v>
      </c>
      <c r="B69" s="199">
        <v>150</v>
      </c>
      <c r="C69" s="200">
        <v>2212</v>
      </c>
      <c r="D69" s="201">
        <v>2362</v>
      </c>
      <c r="E69" s="199">
        <v>144</v>
      </c>
      <c r="F69" s="200">
        <v>2227</v>
      </c>
      <c r="G69" s="201">
        <v>2371</v>
      </c>
      <c r="I69" s="88"/>
      <c r="J69" s="88"/>
      <c r="K69" s="88"/>
      <c r="L69" s="88"/>
      <c r="M69" s="88"/>
      <c r="N69" s="88"/>
    </row>
    <row r="70" spans="1:14" ht="15.75" hidden="1" customHeight="1" x14ac:dyDescent="0.2">
      <c r="A70" s="236" t="s">
        <v>354</v>
      </c>
      <c r="B70" s="199">
        <v>24</v>
      </c>
      <c r="C70" s="200">
        <v>1521</v>
      </c>
      <c r="D70" s="201">
        <v>1545</v>
      </c>
      <c r="E70" s="199">
        <v>30</v>
      </c>
      <c r="F70" s="200">
        <v>1504</v>
      </c>
      <c r="G70" s="201">
        <v>1534</v>
      </c>
      <c r="I70" s="88"/>
      <c r="J70" s="88"/>
      <c r="K70" s="88"/>
      <c r="L70" s="88"/>
      <c r="M70" s="88"/>
      <c r="N70" s="88"/>
    </row>
    <row r="71" spans="1:14" ht="15.75" hidden="1" customHeight="1" x14ac:dyDescent="0.2">
      <c r="A71" s="238" t="s">
        <v>76</v>
      </c>
      <c r="B71" s="199">
        <v>38</v>
      </c>
      <c r="C71" s="200">
        <v>502</v>
      </c>
      <c r="D71" s="201">
        <v>540</v>
      </c>
      <c r="E71" s="199">
        <v>44</v>
      </c>
      <c r="F71" s="200">
        <v>510</v>
      </c>
      <c r="G71" s="201">
        <v>554</v>
      </c>
      <c r="I71" s="88"/>
      <c r="J71" s="88"/>
      <c r="K71" s="88"/>
      <c r="L71" s="88"/>
      <c r="M71" s="88"/>
      <c r="N71" s="88"/>
    </row>
    <row r="72" spans="1:14" ht="15.75" hidden="1" customHeight="1" x14ac:dyDescent="0.2">
      <c r="A72" s="234" t="s">
        <v>355</v>
      </c>
      <c r="B72" s="199">
        <v>27</v>
      </c>
      <c r="C72" s="200">
        <v>1732</v>
      </c>
      <c r="D72" s="201">
        <v>1759</v>
      </c>
      <c r="E72" s="199">
        <v>31</v>
      </c>
      <c r="F72" s="200">
        <v>1728</v>
      </c>
      <c r="G72" s="201">
        <v>1759</v>
      </c>
      <c r="I72" s="88"/>
      <c r="J72" s="88"/>
      <c r="K72" s="88"/>
      <c r="L72" s="88"/>
      <c r="M72" s="88"/>
      <c r="N72" s="88"/>
    </row>
    <row r="73" spans="1:14" ht="15.75" hidden="1" customHeight="1" x14ac:dyDescent="0.2">
      <c r="A73" s="234" t="s">
        <v>356</v>
      </c>
      <c r="B73" s="199">
        <v>51</v>
      </c>
      <c r="C73" s="200">
        <v>312</v>
      </c>
      <c r="D73" s="201">
        <v>363</v>
      </c>
      <c r="E73" s="199">
        <v>87</v>
      </c>
      <c r="F73" s="200">
        <v>274</v>
      </c>
      <c r="G73" s="201">
        <v>361</v>
      </c>
      <c r="I73" s="88"/>
      <c r="J73" s="88"/>
      <c r="K73" s="88"/>
      <c r="L73" s="88"/>
      <c r="M73" s="88"/>
      <c r="N73" s="88"/>
    </row>
    <row r="74" spans="1:14" ht="15.75" hidden="1" customHeight="1" x14ac:dyDescent="0.2">
      <c r="A74" s="239" t="s">
        <v>357</v>
      </c>
      <c r="B74" s="199">
        <v>106</v>
      </c>
      <c r="C74" s="200">
        <v>1395</v>
      </c>
      <c r="D74" s="201">
        <v>1501</v>
      </c>
      <c r="E74" s="199">
        <v>101</v>
      </c>
      <c r="F74" s="200">
        <v>1418</v>
      </c>
      <c r="G74" s="201">
        <v>1519</v>
      </c>
      <c r="I74" s="88"/>
      <c r="J74" s="88"/>
      <c r="K74" s="88"/>
      <c r="L74" s="88"/>
      <c r="M74" s="88"/>
      <c r="N74" s="88"/>
    </row>
    <row r="75" spans="1:14" ht="15.75" hidden="1" customHeight="1" x14ac:dyDescent="0.2">
      <c r="A75" s="236" t="s">
        <v>358</v>
      </c>
      <c r="B75" s="199">
        <v>155</v>
      </c>
      <c r="C75" s="200">
        <v>4523</v>
      </c>
      <c r="D75" s="201">
        <v>4678</v>
      </c>
      <c r="E75" s="199">
        <v>210</v>
      </c>
      <c r="F75" s="200">
        <v>4473</v>
      </c>
      <c r="G75" s="201">
        <v>4683</v>
      </c>
      <c r="I75" s="88"/>
      <c r="J75" s="88"/>
      <c r="K75" s="88"/>
      <c r="L75" s="88"/>
      <c r="M75" s="88"/>
      <c r="N75" s="88"/>
    </row>
    <row r="76" spans="1:14" ht="15.75" hidden="1" customHeight="1" x14ac:dyDescent="0.2">
      <c r="A76" s="239" t="s">
        <v>359</v>
      </c>
      <c r="B76" s="199">
        <v>2</v>
      </c>
      <c r="C76" s="200">
        <v>264</v>
      </c>
      <c r="D76" s="201">
        <v>266</v>
      </c>
      <c r="E76" s="199">
        <v>1</v>
      </c>
      <c r="F76" s="200">
        <v>262</v>
      </c>
      <c r="G76" s="201">
        <v>263</v>
      </c>
      <c r="I76" s="88"/>
      <c r="J76" s="88"/>
      <c r="K76" s="88"/>
      <c r="L76" s="88"/>
      <c r="M76" s="88"/>
      <c r="N76" s="88"/>
    </row>
    <row r="77" spans="1:14" ht="15.75" hidden="1" customHeight="1" x14ac:dyDescent="0.2">
      <c r="A77" s="185">
        <v>18</v>
      </c>
      <c r="B77" s="202">
        <v>985</v>
      </c>
      <c r="C77" s="202">
        <v>23009</v>
      </c>
      <c r="D77" s="202">
        <v>23994</v>
      </c>
      <c r="E77" s="202">
        <v>1201.02</v>
      </c>
      <c r="F77" s="202">
        <v>28669.98</v>
      </c>
      <c r="G77" s="202">
        <v>29871</v>
      </c>
      <c r="I77" s="94"/>
      <c r="K77" s="88"/>
      <c r="L77" s="88"/>
      <c r="M77" s="88"/>
      <c r="N77" s="88"/>
    </row>
    <row r="78" spans="1:14" ht="15.75" hidden="1" customHeight="1" x14ac:dyDescent="0.2">
      <c r="A78" s="20"/>
      <c r="C78" s="95"/>
      <c r="D78" s="96"/>
      <c r="E78" s="96"/>
      <c r="F78" s="97"/>
      <c r="G78" s="98"/>
      <c r="I78" s="94"/>
      <c r="K78" s="88"/>
      <c r="L78" s="88"/>
      <c r="M78" s="88"/>
      <c r="N78" s="88"/>
    </row>
    <row r="79" spans="1:14" ht="15.75" customHeight="1" x14ac:dyDescent="0.2">
      <c r="K79" s="88"/>
      <c r="L79" s="88"/>
      <c r="M79" s="88"/>
      <c r="N79" s="88"/>
    </row>
    <row r="80" spans="1:14" ht="15.75" customHeight="1" thickBot="1" x14ac:dyDescent="0.25">
      <c r="K80" s="88"/>
      <c r="L80" s="88"/>
      <c r="M80" s="88"/>
      <c r="N80" s="88"/>
    </row>
    <row r="81" spans="1:8" ht="28.5" customHeight="1" thickBot="1" x14ac:dyDescent="0.25">
      <c r="A81" s="99"/>
      <c r="B81" s="100" t="s">
        <v>37</v>
      </c>
      <c r="C81" s="101">
        <v>4.0431058377471393E-2</v>
      </c>
      <c r="D81" s="367" t="s">
        <v>38</v>
      </c>
      <c r="E81" s="368"/>
      <c r="F81" s="369"/>
      <c r="H81" s="102"/>
    </row>
    <row r="82" spans="1:8" ht="28.5" customHeight="1" thickBot="1" x14ac:dyDescent="0.25">
      <c r="A82" s="103">
        <f>I47</f>
        <v>1.0864126861160166E-2</v>
      </c>
      <c r="B82" s="104" t="s">
        <v>80</v>
      </c>
      <c r="C82" s="99"/>
      <c r="D82" s="105" t="s">
        <v>39</v>
      </c>
      <c r="E82" s="106" t="s">
        <v>40</v>
      </c>
      <c r="F82" s="105" t="s">
        <v>41</v>
      </c>
    </row>
    <row r="83" spans="1:8" ht="28.5" customHeight="1" thickBot="1" x14ac:dyDescent="0.25">
      <c r="A83" s="107">
        <f>E47</f>
        <v>3.7215193539404061</v>
      </c>
      <c r="B83" s="108" t="s">
        <v>42</v>
      </c>
      <c r="C83" s="109"/>
      <c r="D83" s="110">
        <v>0.89718524367472907</v>
      </c>
      <c r="E83" s="111">
        <v>0.78701841256898386</v>
      </c>
      <c r="F83" s="112">
        <v>1.0227732269187897</v>
      </c>
      <c r="G83" s="109"/>
    </row>
    <row r="84" spans="1:8" ht="28.5" hidden="1" customHeight="1" x14ac:dyDescent="0.2">
      <c r="A84" s="113"/>
      <c r="B84" s="104"/>
      <c r="C84" s="99"/>
      <c r="D84" s="99"/>
      <c r="E84" s="99"/>
      <c r="F84" s="99"/>
      <c r="G84" s="99"/>
    </row>
    <row r="85" spans="1:8" ht="28.5" hidden="1" customHeight="1" x14ac:dyDescent="0.2">
      <c r="A85" s="113"/>
      <c r="B85" s="114" t="s">
        <v>43</v>
      </c>
      <c r="C85" s="115"/>
      <c r="D85" s="116">
        <f>C81*D83</f>
        <v>3.6274148962418866E-2</v>
      </c>
      <c r="E85" s="117">
        <f>C81*E83</f>
        <v>3.1819987382721453E-2</v>
      </c>
      <c r="F85" s="118">
        <f>C81*F83</f>
        <v>4.1351804044468379E-2</v>
      </c>
      <c r="G85" s="99"/>
    </row>
    <row r="86" spans="1:8" ht="28.5" hidden="1" customHeight="1" x14ac:dyDescent="0.2">
      <c r="A86" s="113"/>
      <c r="B86" s="104"/>
      <c r="C86" s="99"/>
      <c r="D86" s="99"/>
      <c r="E86" s="99"/>
      <c r="F86" s="99"/>
      <c r="G86" s="99"/>
    </row>
    <row r="87" spans="1:8" ht="28.5" hidden="1" customHeight="1" x14ac:dyDescent="0.2">
      <c r="A87" s="113"/>
      <c r="B87" s="119"/>
      <c r="C87" s="120" t="s">
        <v>22</v>
      </c>
      <c r="D87" s="121">
        <f>C81-D85</f>
        <v>4.1569094150525274E-3</v>
      </c>
      <c r="E87" s="122">
        <f>C81-F85</f>
        <v>-9.2074566699698601E-4</v>
      </c>
      <c r="F87" s="123">
        <f>C81-E85</f>
        <v>8.6110709947499406E-3</v>
      </c>
      <c r="G87" s="99"/>
    </row>
    <row r="88" spans="1:8" ht="28.5" hidden="1" customHeight="1" x14ac:dyDescent="0.2">
      <c r="A88" s="113"/>
      <c r="B88" s="124"/>
      <c r="C88" s="125" t="s">
        <v>23</v>
      </c>
      <c r="D88" s="126">
        <f>1/D87</f>
        <v>240.56333688170201</v>
      </c>
      <c r="E88" s="127">
        <f>1/F87</f>
        <v>116.12957326791141</v>
      </c>
      <c r="F88" s="128">
        <f>1/E87</f>
        <v>-1086.0762486795102</v>
      </c>
      <c r="G88" s="99"/>
    </row>
    <row r="89" spans="1:8" ht="28.5" hidden="1" customHeight="1" x14ac:dyDescent="0.2">
      <c r="A89" s="113"/>
      <c r="B89" s="104"/>
      <c r="C89" s="109"/>
      <c r="D89" s="109"/>
      <c r="E89" s="109"/>
      <c r="F89" s="109"/>
      <c r="G89" s="99"/>
    </row>
    <row r="90" spans="1:8" ht="28.5" hidden="1" customHeight="1" x14ac:dyDescent="0.2">
      <c r="A90" s="113"/>
      <c r="B90" s="129" t="s">
        <v>44</v>
      </c>
      <c r="C90" s="130" t="s">
        <v>45</v>
      </c>
      <c r="D90" s="131">
        <f>D88</f>
        <v>240.56333688170201</v>
      </c>
      <c r="E90" s="131">
        <f>E88</f>
        <v>116.12957326791141</v>
      </c>
      <c r="F90" s="131">
        <f>F88</f>
        <v>-1086.0762486795102</v>
      </c>
      <c r="G90" s="99"/>
    </row>
    <row r="91" spans="1:8" ht="28.5" hidden="1" customHeight="1" x14ac:dyDescent="0.2">
      <c r="A91" s="113"/>
      <c r="B91" s="132"/>
      <c r="C91" s="133" t="s">
        <v>46</v>
      </c>
      <c r="D91" s="134">
        <f>(1-C81)*D88</f>
        <v>230.83710656475861</v>
      </c>
      <c r="E91" s="134">
        <f>(1-C81)*E88</f>
        <v>111.43433171176564</v>
      </c>
      <c r="F91" s="134">
        <f>(1-C81)*F88</f>
        <v>-1042.1650364667637</v>
      </c>
      <c r="G91" s="135"/>
    </row>
    <row r="92" spans="1:8" ht="28.5" hidden="1" customHeight="1" x14ac:dyDescent="0.2">
      <c r="A92" s="113"/>
      <c r="B92" s="136"/>
      <c r="C92" s="137" t="s">
        <v>47</v>
      </c>
      <c r="D92" s="138">
        <f>D88*D87</f>
        <v>1</v>
      </c>
      <c r="E92" s="138">
        <f>E88*F87</f>
        <v>1</v>
      </c>
      <c r="F92" s="138">
        <f>F88*E87</f>
        <v>1</v>
      </c>
      <c r="G92" s="135"/>
    </row>
    <row r="93" spans="1:8" ht="28.5" hidden="1" customHeight="1" x14ac:dyDescent="0.2">
      <c r="A93" s="113"/>
      <c r="B93" s="139"/>
      <c r="C93" s="140" t="s">
        <v>48</v>
      </c>
      <c r="D93" s="141">
        <f>(C81-D87)*D88</f>
        <v>8.7262303169434112</v>
      </c>
      <c r="E93" s="141">
        <f>(C81-F87)*E88</f>
        <v>3.6952415561457674</v>
      </c>
      <c r="F93" s="141">
        <f>(C81-E87)*F88</f>
        <v>-44.911212212746413</v>
      </c>
      <c r="G93" s="135"/>
    </row>
    <row r="94" spans="1:8" ht="28.5" hidden="1" customHeight="1" x14ac:dyDescent="0.2">
      <c r="A94" s="113"/>
      <c r="B94" s="142"/>
      <c r="C94" s="143"/>
      <c r="D94" s="144"/>
      <c r="E94" s="144"/>
      <c r="F94" s="144"/>
      <c r="G94" s="135"/>
    </row>
    <row r="95" spans="1:8" ht="28.5" hidden="1" customHeight="1" x14ac:dyDescent="0.2">
      <c r="A95" s="113"/>
      <c r="B95" s="129" t="s">
        <v>49</v>
      </c>
      <c r="C95" s="130" t="s">
        <v>50</v>
      </c>
      <c r="D95" s="131">
        <f>D88</f>
        <v>240.56333688170201</v>
      </c>
      <c r="E95" s="131">
        <f>E88</f>
        <v>116.12957326791141</v>
      </c>
      <c r="F95" s="131">
        <f>F88</f>
        <v>-1086.0762486795102</v>
      </c>
      <c r="G95" s="135"/>
    </row>
    <row r="96" spans="1:8" ht="28.5" hidden="1" customHeight="1" x14ac:dyDescent="0.2">
      <c r="A96" s="113"/>
      <c r="B96" s="132"/>
      <c r="C96" s="145" t="s">
        <v>46</v>
      </c>
      <c r="D96" s="134">
        <f>ABS((1-(C81-D87))*D88)</f>
        <v>231.83710656475861</v>
      </c>
      <c r="E96" s="134">
        <f>ABS((1-(C81-F87))*E88)</f>
        <v>112.43433171176565</v>
      </c>
      <c r="F96" s="134">
        <f>ABS((1-(C81-E87))*F88)</f>
        <v>1041.1650364667637</v>
      </c>
      <c r="G96" s="99"/>
    </row>
    <row r="97" spans="1:7" ht="28.5" hidden="1" customHeight="1" x14ac:dyDescent="0.2">
      <c r="A97" s="113"/>
      <c r="B97" s="146"/>
      <c r="C97" s="147" t="s">
        <v>51</v>
      </c>
      <c r="D97" s="148">
        <f>D88*D87</f>
        <v>1</v>
      </c>
      <c r="E97" s="148">
        <f>E88*F87</f>
        <v>1</v>
      </c>
      <c r="F97" s="148">
        <f>F88*E87</f>
        <v>1</v>
      </c>
      <c r="G97" s="99"/>
    </row>
    <row r="98" spans="1:7" ht="28.5" hidden="1" customHeight="1" x14ac:dyDescent="0.2">
      <c r="A98" s="113"/>
      <c r="B98" s="149"/>
      <c r="C98" s="140" t="s">
        <v>52</v>
      </c>
      <c r="D98" s="141">
        <f>ABS(C81*D88)</f>
        <v>9.7262303169434112</v>
      </c>
      <c r="E98" s="141">
        <f>ABS(C81*E88)</f>
        <v>4.6952415561457679</v>
      </c>
      <c r="F98" s="141">
        <f>ABS(C81*F88)</f>
        <v>43.911212212746413</v>
      </c>
      <c r="G98" s="99"/>
    </row>
    <row r="99" spans="1:7" ht="28.5" hidden="1" customHeight="1" x14ac:dyDescent="0.2">
      <c r="A99" s="113"/>
      <c r="B99" s="150"/>
      <c r="C99" s="151"/>
      <c r="D99" s="152"/>
      <c r="E99" s="153"/>
      <c r="F99" s="152"/>
      <c r="G99" s="154"/>
    </row>
    <row r="100" spans="1:7" ht="28.5" hidden="1" customHeight="1" x14ac:dyDescent="0.2">
      <c r="A100" s="113"/>
      <c r="B100" s="155" t="s">
        <v>53</v>
      </c>
      <c r="C100" s="156"/>
      <c r="D100" s="156"/>
      <c r="E100" s="157">
        <f>ROUND(D83,2)</f>
        <v>0.9</v>
      </c>
      <c r="F100" s="158">
        <f>ROUND(D87,4)</f>
        <v>4.1999999999999997E-3</v>
      </c>
      <c r="G100" s="159">
        <f>ROUND(D88,0)</f>
        <v>241</v>
      </c>
    </row>
    <row r="101" spans="1:7" ht="28.5" hidden="1" customHeight="1" x14ac:dyDescent="0.2">
      <c r="A101" s="113"/>
      <c r="B101" s="160" t="s">
        <v>54</v>
      </c>
      <c r="C101" s="161">
        <f>ROUND(D85,4)</f>
        <v>3.6299999999999999E-2</v>
      </c>
      <c r="D101" s="162">
        <f>ROUND(C81,4)</f>
        <v>4.0399999999999998E-2</v>
      </c>
      <c r="E101" s="163">
        <f>ROUND(E83,2)</f>
        <v>0.79</v>
      </c>
      <c r="F101" s="164">
        <f>ROUND(E87,4)</f>
        <v>-8.9999999999999998E-4</v>
      </c>
      <c r="G101" s="165">
        <f>ROUND(E88,0)</f>
        <v>116</v>
      </c>
    </row>
    <row r="102" spans="1:7" ht="28.5" hidden="1" customHeight="1" x14ac:dyDescent="0.2">
      <c r="A102" s="113"/>
      <c r="B102" s="160" t="s">
        <v>55</v>
      </c>
      <c r="C102" s="166"/>
      <c r="D102" s="166"/>
      <c r="E102" s="163">
        <f>ROUND(F83,2)</f>
        <v>1.02</v>
      </c>
      <c r="F102" s="164">
        <f>ROUND(F87,4)</f>
        <v>8.6E-3</v>
      </c>
      <c r="G102" s="165">
        <f>ROUND(F88,0)</f>
        <v>-1086</v>
      </c>
    </row>
    <row r="103" spans="1:7" ht="28.5" hidden="1" customHeight="1" x14ac:dyDescent="0.2">
      <c r="A103" s="113"/>
      <c r="B103" s="160" t="s">
        <v>56</v>
      </c>
      <c r="C103" s="167" t="s">
        <v>57</v>
      </c>
      <c r="D103" s="167" t="s">
        <v>58</v>
      </c>
      <c r="E103" s="168" t="s">
        <v>59</v>
      </c>
      <c r="F103" s="168" t="s">
        <v>60</v>
      </c>
      <c r="G103" s="167" t="s">
        <v>23</v>
      </c>
    </row>
    <row r="104" spans="1:7" ht="28.5" hidden="1" customHeight="1" x14ac:dyDescent="0.2">
      <c r="A104" s="113"/>
      <c r="B104" s="169" t="s">
        <v>61</v>
      </c>
      <c r="C104" s="167" t="str">
        <f>CONCATENATE(C101*100,B103)</f>
        <v>3,63%</v>
      </c>
      <c r="D104" s="167" t="str">
        <f>CONCATENATE(D101*100,B103)</f>
        <v>4,04%</v>
      </c>
      <c r="E104" s="167" t="str">
        <f>CONCATENATE(E100," ",B100,E101,B101,E102,B102)</f>
        <v>0,9 (0,79-1,02)</v>
      </c>
      <c r="F104" s="167" t="str">
        <f>CONCATENATE(F100*100,B103," ",B100,F101*100,B103," ",B104," ",F102*100,B103,B102)</f>
        <v>0,42% (-0,09% a 0,86%)</v>
      </c>
      <c r="G104" s="167" t="str">
        <f>CONCATENATE(G100," ",B100,G101," ",B104," ",G102,B102)</f>
        <v>241 (116 a -1086)</v>
      </c>
    </row>
    <row r="105" spans="1:7" ht="28.5" hidden="1" customHeight="1" x14ac:dyDescent="0.2">
      <c r="A105" s="170"/>
      <c r="B105" s="171"/>
      <c r="C105" s="172"/>
      <c r="D105" s="172"/>
      <c r="E105" s="172"/>
      <c r="F105" s="172"/>
      <c r="G105" s="172"/>
    </row>
    <row r="106" spans="1:7" ht="28.5" customHeight="1" x14ac:dyDescent="0.2">
      <c r="A106" s="103">
        <f>A82*A83</f>
        <v>4.0431058377471393E-2</v>
      </c>
      <c r="B106" s="104" t="s">
        <v>62</v>
      </c>
      <c r="C106" s="99"/>
      <c r="D106" s="99"/>
      <c r="E106" s="99"/>
      <c r="F106" s="99"/>
      <c r="G106" s="99"/>
    </row>
    <row r="107" spans="1:7" ht="28.5" customHeight="1" x14ac:dyDescent="0.2">
      <c r="A107" s="173"/>
      <c r="B107" s="99"/>
      <c r="C107" s="174" t="s">
        <v>63</v>
      </c>
      <c r="D107" s="174" t="s">
        <v>58</v>
      </c>
      <c r="E107" s="174" t="s">
        <v>59</v>
      </c>
      <c r="F107" s="174" t="s">
        <v>22</v>
      </c>
      <c r="G107" s="174" t="s">
        <v>23</v>
      </c>
    </row>
    <row r="108" spans="1:7" ht="28.5" customHeight="1" x14ac:dyDescent="0.2">
      <c r="A108" s="175"/>
      <c r="B108" s="176"/>
      <c r="C108" s="177" t="str">
        <f>C104</f>
        <v>3,63%</v>
      </c>
      <c r="D108" s="177" t="str">
        <f>D104</f>
        <v>4,04%</v>
      </c>
      <c r="E108" s="177" t="str">
        <f>E104</f>
        <v>0,9 (0,79-1,02)</v>
      </c>
      <c r="F108" s="177" t="str">
        <f>F104</f>
        <v>0,42% (-0,09% a 0,86%)</v>
      </c>
      <c r="G108" s="177" t="str">
        <f>G104</f>
        <v>241 (116 a -1086)</v>
      </c>
    </row>
    <row r="109" spans="1:7" ht="12" customHeight="1" x14ac:dyDescent="0.2"/>
    <row r="110" spans="1:7" ht="15.95" customHeight="1" x14ac:dyDescent="0.2"/>
    <row r="111" spans="1:7" ht="15.95" customHeight="1" x14ac:dyDescent="0.2"/>
    <row r="112" spans="1:7" ht="15.95" customHeight="1" x14ac:dyDescent="0.2"/>
  </sheetData>
  <mergeCells count="23">
    <mergeCell ref="H3:J3"/>
    <mergeCell ref="B27:B28"/>
    <mergeCell ref="C27:C28"/>
    <mergeCell ref="K3:L3"/>
    <mergeCell ref="A26:O26"/>
    <mergeCell ref="D27:D28"/>
    <mergeCell ref="E27:E28"/>
    <mergeCell ref="B3:D3"/>
    <mergeCell ref="E3:F3"/>
    <mergeCell ref="D81:F81"/>
    <mergeCell ref="A29:A46"/>
    <mergeCell ref="L27:O27"/>
    <mergeCell ref="B49:I49"/>
    <mergeCell ref="A50:A51"/>
    <mergeCell ref="F27:F28"/>
    <mergeCell ref="G27:G28"/>
    <mergeCell ref="H27:H28"/>
    <mergeCell ref="I27:I28"/>
    <mergeCell ref="J27:J28"/>
    <mergeCell ref="K27:K28"/>
    <mergeCell ref="A27:A28"/>
    <mergeCell ref="B57:D57"/>
    <mergeCell ref="E57:G57"/>
  </mergeCells>
  <pageMargins left="0.7" right="0.7" top="0.75" bottom="0.75" header="0.3" footer="0.3"/>
  <pageSetup paperSize="9" orientation="portrait" horizontalDpi="300" verticalDpi="300" r:id="rId1"/>
  <ignoredErrors>
    <ignoredError sqref="G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topLeftCell="A20" zoomScale="80" zoomScaleNormal="80" workbookViewId="0">
      <selection activeCell="A20" sqref="A20"/>
    </sheetView>
  </sheetViews>
  <sheetFormatPr baseColWidth="10" defaultColWidth="16" defaultRowHeight="28.5" customHeight="1" x14ac:dyDescent="0.2"/>
  <cols>
    <col min="1" max="1" width="22.7109375" style="1" customWidth="1"/>
    <col min="2" max="2" width="28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.5703125" style="1" customWidth="1"/>
    <col min="8" max="8" width="14.140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0.5703125" style="1" customWidth="1"/>
    <col min="15" max="15" width="16.7109375" style="1" customWidth="1"/>
    <col min="16" max="16" width="16" style="1"/>
    <col min="17" max="17" width="13.85546875" style="1" hidden="1" customWidth="1"/>
    <col min="18" max="18" width="0" style="1" hidden="1" customWidth="1"/>
    <col min="19" max="19" width="34.85546875" style="1" customWidth="1"/>
    <col min="20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28" ht="11.25" hidden="1" customHeight="1" x14ac:dyDescent="0.25">
      <c r="S1" s="3"/>
      <c r="T1"/>
      <c r="U1"/>
      <c r="V1"/>
      <c r="W1"/>
      <c r="X1"/>
      <c r="Y1"/>
      <c r="Z1"/>
      <c r="AA1"/>
      <c r="AB1"/>
    </row>
    <row r="2" spans="1:28" ht="30" hidden="1" customHeight="1" x14ac:dyDescent="0.25">
      <c r="A2" s="4" t="s">
        <v>410</v>
      </c>
      <c r="B2" s="5"/>
      <c r="C2" s="5"/>
      <c r="O2" s="6"/>
      <c r="P2" s="7"/>
      <c r="Q2" s="8"/>
      <c r="S2" s="3"/>
      <c r="T2"/>
      <c r="U2"/>
      <c r="V2"/>
      <c r="W2"/>
      <c r="X2"/>
      <c r="Y2"/>
      <c r="Z2"/>
      <c r="AA2"/>
      <c r="AB2"/>
    </row>
    <row r="3" spans="1:28" ht="30" hidden="1" customHeight="1" x14ac:dyDescent="0.25">
      <c r="A3" s="9"/>
      <c r="B3" s="384" t="s">
        <v>0</v>
      </c>
      <c r="C3" s="385"/>
      <c r="D3" s="386"/>
      <c r="E3" s="384" t="s">
        <v>1</v>
      </c>
      <c r="F3" s="386"/>
      <c r="G3" s="10" t="s">
        <v>2</v>
      </c>
      <c r="H3" s="384" t="s">
        <v>3</v>
      </c>
      <c r="I3" s="385"/>
      <c r="J3" s="386"/>
      <c r="K3" s="384" t="s">
        <v>4</v>
      </c>
      <c r="L3" s="386"/>
      <c r="M3" s="10" t="s">
        <v>5</v>
      </c>
      <c r="N3" s="7"/>
      <c r="S3" s="3"/>
      <c r="T3"/>
      <c r="U3"/>
      <c r="V3"/>
      <c r="W3"/>
      <c r="X3"/>
      <c r="Y3"/>
      <c r="Z3"/>
      <c r="AA3"/>
      <c r="AB3"/>
    </row>
    <row r="4" spans="1:28" ht="30" hidden="1" customHeight="1" x14ac:dyDescent="0.25">
      <c r="A4" s="231" t="s">
        <v>6</v>
      </c>
      <c r="B4" s="11" t="s">
        <v>68</v>
      </c>
      <c r="C4" s="12" t="s">
        <v>390</v>
      </c>
      <c r="D4" s="11" t="s">
        <v>7</v>
      </c>
      <c r="E4" s="12" t="s">
        <v>68</v>
      </c>
      <c r="F4" s="12" t="s">
        <v>390</v>
      </c>
      <c r="G4" s="13" t="s">
        <v>8</v>
      </c>
      <c r="H4" s="14" t="s">
        <v>68</v>
      </c>
      <c r="I4" s="15" t="s">
        <v>390</v>
      </c>
      <c r="J4" s="14" t="s">
        <v>7</v>
      </c>
      <c r="K4" s="11" t="s">
        <v>68</v>
      </c>
      <c r="L4" s="12" t="s">
        <v>390</v>
      </c>
      <c r="M4" s="13" t="s">
        <v>8</v>
      </c>
      <c r="N4" s="7"/>
      <c r="O4" s="1" t="s">
        <v>9</v>
      </c>
      <c r="P4" s="1" t="s">
        <v>9</v>
      </c>
      <c r="S4" s="3"/>
      <c r="T4"/>
      <c r="U4"/>
      <c r="V4"/>
      <c r="W4"/>
      <c r="X4"/>
      <c r="Y4"/>
      <c r="Z4"/>
      <c r="AA4"/>
      <c r="AB4"/>
    </row>
    <row r="5" spans="1:28" ht="18" hidden="1" customHeight="1" x14ac:dyDescent="0.25">
      <c r="A5" s="241" t="s">
        <v>368</v>
      </c>
      <c r="B5" s="187">
        <v>6262</v>
      </c>
      <c r="C5" s="187">
        <v>12528</v>
      </c>
      <c r="D5" s="188">
        <f t="shared" ref="D5:D17" si="0">B5+C5</f>
        <v>18790</v>
      </c>
      <c r="E5" s="191">
        <v>96</v>
      </c>
      <c r="F5" s="191">
        <v>177</v>
      </c>
      <c r="G5" s="189">
        <v>3.8</v>
      </c>
      <c r="H5" s="192">
        <f t="shared" ref="H5:H17" si="1">B5*G5</f>
        <v>23795.599999999999</v>
      </c>
      <c r="I5" s="192">
        <f t="shared" ref="I5:I17" si="2">C5*G5</f>
        <v>47606.399999999994</v>
      </c>
      <c r="J5" s="192">
        <f>H5+I5</f>
        <v>71402</v>
      </c>
      <c r="K5" s="16">
        <f>E5/H5</f>
        <v>4.0343592933147305E-3</v>
      </c>
      <c r="L5" s="16">
        <f>F5/I5</f>
        <v>3.717987497479331E-3</v>
      </c>
      <c r="M5" s="17">
        <v>61.5</v>
      </c>
      <c r="N5" s="18">
        <f t="shared" ref="N5:N17" si="3">M5*D5</f>
        <v>1155585</v>
      </c>
      <c r="O5" s="19" t="str">
        <f>CONCATENATE(E5," ",$O$4," ",B5)</f>
        <v>96 / 6262</v>
      </c>
      <c r="P5" s="19" t="str">
        <f>CONCATENATE(F5," ",$P$4," ",C5)</f>
        <v>177 / 12528</v>
      </c>
      <c r="S5" s="3"/>
      <c r="T5"/>
      <c r="U5"/>
      <c r="V5"/>
      <c r="W5"/>
      <c r="X5"/>
      <c r="Y5"/>
      <c r="Z5"/>
      <c r="AA5"/>
      <c r="AB5"/>
    </row>
    <row r="6" spans="1:28" ht="18" hidden="1" customHeight="1" x14ac:dyDescent="0.25">
      <c r="A6" s="241" t="s">
        <v>370</v>
      </c>
      <c r="B6" s="187">
        <v>758</v>
      </c>
      <c r="C6" s="187">
        <v>390</v>
      </c>
      <c r="D6" s="188">
        <f t="shared" si="0"/>
        <v>1148</v>
      </c>
      <c r="E6" s="191">
        <v>69</v>
      </c>
      <c r="F6" s="191">
        <v>54</v>
      </c>
      <c r="G6" s="189">
        <v>8.4</v>
      </c>
      <c r="H6" s="192">
        <f t="shared" si="1"/>
        <v>6367.2</v>
      </c>
      <c r="I6" s="192">
        <f t="shared" si="2"/>
        <v>3276</v>
      </c>
      <c r="J6" s="192">
        <f t="shared" ref="J6:J17" si="4">H6+I6</f>
        <v>9643.2000000000007</v>
      </c>
      <c r="K6" s="16">
        <f t="shared" ref="K6:L17" si="5">E6/H6</f>
        <v>1.0836788541274029E-2</v>
      </c>
      <c r="L6" s="16">
        <f t="shared" si="5"/>
        <v>1.6483516483516484E-2</v>
      </c>
      <c r="M6" s="17">
        <v>56</v>
      </c>
      <c r="N6" s="18">
        <f t="shared" si="3"/>
        <v>64288</v>
      </c>
      <c r="O6" s="19" t="str">
        <f t="shared" ref="O6:O17" si="6">CONCATENATE(E6," ",$O$4," ",B6)</f>
        <v>69 / 758</v>
      </c>
      <c r="P6" s="19" t="str">
        <f t="shared" ref="P6:P17" si="7">CONCATENATE(F6," ",$P$4," ",C6)</f>
        <v>54 / 390</v>
      </c>
      <c r="S6" s="3"/>
      <c r="T6"/>
      <c r="U6"/>
      <c r="V6"/>
      <c r="W6"/>
      <c r="X6"/>
      <c r="Y6"/>
      <c r="Z6"/>
      <c r="AA6"/>
      <c r="AB6"/>
    </row>
    <row r="7" spans="1:28" ht="18" hidden="1" customHeight="1" x14ac:dyDescent="0.25">
      <c r="A7" s="242" t="s">
        <v>372</v>
      </c>
      <c r="B7" s="187">
        <v>237</v>
      </c>
      <c r="C7" s="187">
        <v>243</v>
      </c>
      <c r="D7" s="188">
        <f t="shared" si="0"/>
        <v>480</v>
      </c>
      <c r="E7" s="191">
        <v>13</v>
      </c>
      <c r="F7" s="191">
        <v>9</v>
      </c>
      <c r="G7" s="189">
        <v>5</v>
      </c>
      <c r="H7" s="192">
        <f t="shared" si="1"/>
        <v>1185</v>
      </c>
      <c r="I7" s="192">
        <f t="shared" si="2"/>
        <v>1215</v>
      </c>
      <c r="J7" s="192">
        <f t="shared" si="4"/>
        <v>2400</v>
      </c>
      <c r="K7" s="16">
        <f t="shared" si="5"/>
        <v>1.0970464135021098E-2</v>
      </c>
      <c r="L7" s="16">
        <f t="shared" si="5"/>
        <v>7.4074074074074077E-3</v>
      </c>
      <c r="M7" s="17">
        <v>59</v>
      </c>
      <c r="N7" s="18">
        <f t="shared" si="3"/>
        <v>28320</v>
      </c>
      <c r="O7" s="19" t="str">
        <f t="shared" si="6"/>
        <v>13 / 237</v>
      </c>
      <c r="P7" s="19" t="str">
        <f t="shared" si="7"/>
        <v>9 / 243</v>
      </c>
      <c r="S7" s="3"/>
      <c r="T7"/>
      <c r="U7"/>
      <c r="V7"/>
      <c r="W7"/>
      <c r="X7"/>
      <c r="Y7"/>
      <c r="Z7"/>
      <c r="AA7"/>
      <c r="AB7"/>
    </row>
    <row r="8" spans="1:28" ht="18" hidden="1" customHeight="1" x14ac:dyDescent="0.25">
      <c r="A8" s="241" t="s">
        <v>374</v>
      </c>
      <c r="B8" s="187">
        <v>167</v>
      </c>
      <c r="C8" s="187">
        <v>168</v>
      </c>
      <c r="D8" s="188">
        <f t="shared" si="0"/>
        <v>335</v>
      </c>
      <c r="E8" s="191">
        <v>1</v>
      </c>
      <c r="F8" s="191">
        <v>2</v>
      </c>
      <c r="G8" s="189">
        <v>1.6</v>
      </c>
      <c r="H8" s="192">
        <f t="shared" si="1"/>
        <v>267.2</v>
      </c>
      <c r="I8" s="192">
        <f t="shared" si="2"/>
        <v>268.8</v>
      </c>
      <c r="J8" s="192">
        <f t="shared" si="4"/>
        <v>536</v>
      </c>
      <c r="K8" s="16">
        <f t="shared" si="5"/>
        <v>3.7425149700598802E-3</v>
      </c>
      <c r="L8" s="16">
        <f t="shared" si="5"/>
        <v>7.4404761904761901E-3</v>
      </c>
      <c r="M8" s="17">
        <v>53.9</v>
      </c>
      <c r="N8" s="18">
        <f t="shared" si="3"/>
        <v>18056.5</v>
      </c>
      <c r="O8" s="19" t="str">
        <f t="shared" si="6"/>
        <v>1 / 167</v>
      </c>
      <c r="P8" s="19" t="str">
        <f t="shared" si="7"/>
        <v>2 / 168</v>
      </c>
      <c r="S8" s="3"/>
      <c r="T8"/>
      <c r="U8"/>
      <c r="V8"/>
      <c r="W8"/>
      <c r="X8"/>
      <c r="Y8"/>
      <c r="Z8"/>
      <c r="AA8"/>
      <c r="AB8"/>
    </row>
    <row r="9" spans="1:28" ht="18" hidden="1" customHeight="1" x14ac:dyDescent="0.25">
      <c r="A9" s="241" t="s">
        <v>376</v>
      </c>
      <c r="B9" s="187">
        <v>2222</v>
      </c>
      <c r="C9" s="187">
        <v>2206</v>
      </c>
      <c r="D9" s="188">
        <f t="shared" si="0"/>
        <v>4428</v>
      </c>
      <c r="E9" s="191">
        <v>9</v>
      </c>
      <c r="F9" s="191">
        <v>7</v>
      </c>
      <c r="G9" s="189">
        <v>2</v>
      </c>
      <c r="H9" s="192">
        <f t="shared" si="1"/>
        <v>4444</v>
      </c>
      <c r="I9" s="192">
        <f t="shared" si="2"/>
        <v>4412</v>
      </c>
      <c r="J9" s="192">
        <f t="shared" si="4"/>
        <v>8856</v>
      </c>
      <c r="K9" s="16">
        <f t="shared" si="5"/>
        <v>2.0252025202520253E-3</v>
      </c>
      <c r="L9" s="16">
        <f t="shared" si="5"/>
        <v>1.5865820489573889E-3</v>
      </c>
      <c r="M9" s="17">
        <v>73.599999999999994</v>
      </c>
      <c r="N9" s="18">
        <f t="shared" si="3"/>
        <v>325900.79999999999</v>
      </c>
      <c r="O9" s="19" t="str">
        <f t="shared" si="6"/>
        <v>9 / 2222</v>
      </c>
      <c r="P9" s="19" t="str">
        <f t="shared" si="7"/>
        <v>7 / 2206</v>
      </c>
      <c r="S9" s="3"/>
      <c r="T9"/>
      <c r="U9"/>
      <c r="V9"/>
      <c r="W9"/>
      <c r="X9"/>
      <c r="Y9"/>
      <c r="Z9"/>
      <c r="AA9"/>
      <c r="AB9"/>
    </row>
    <row r="10" spans="1:28" ht="18" hidden="1" customHeight="1" x14ac:dyDescent="0.25">
      <c r="A10" s="241" t="s">
        <v>378</v>
      </c>
      <c r="B10" s="187">
        <v>2362</v>
      </c>
      <c r="C10" s="187">
        <v>2371</v>
      </c>
      <c r="D10" s="188">
        <f t="shared" si="0"/>
        <v>4733</v>
      </c>
      <c r="E10" s="191">
        <v>60</v>
      </c>
      <c r="F10" s="191">
        <v>58</v>
      </c>
      <c r="G10" s="189">
        <v>4.7</v>
      </c>
      <c r="H10" s="192">
        <f t="shared" si="1"/>
        <v>11101.4</v>
      </c>
      <c r="I10" s="192">
        <f t="shared" si="2"/>
        <v>11143.7</v>
      </c>
      <c r="J10" s="192">
        <f t="shared" si="4"/>
        <v>22245.1</v>
      </c>
      <c r="K10" s="16">
        <f t="shared" si="5"/>
        <v>5.4047237285387434E-3</v>
      </c>
      <c r="L10" s="16">
        <f t="shared" si="5"/>
        <v>5.2047345136714013E-3</v>
      </c>
      <c r="M10" s="17">
        <v>62.2</v>
      </c>
      <c r="N10" s="18">
        <f t="shared" si="3"/>
        <v>294392.60000000003</v>
      </c>
      <c r="O10" s="19" t="str">
        <f t="shared" si="6"/>
        <v>60 / 2362</v>
      </c>
      <c r="P10" s="19" t="str">
        <f t="shared" si="7"/>
        <v>58 / 2371</v>
      </c>
      <c r="S10" s="3"/>
      <c r="T10"/>
      <c r="U10"/>
      <c r="V10"/>
      <c r="W10"/>
      <c r="X10"/>
      <c r="Y10"/>
      <c r="Z10"/>
      <c r="AA10"/>
      <c r="AB10"/>
    </row>
    <row r="11" spans="1:28" ht="18" hidden="1" customHeight="1" x14ac:dyDescent="0.25">
      <c r="A11" s="241" t="s">
        <v>379</v>
      </c>
      <c r="B11" s="187">
        <v>1545</v>
      </c>
      <c r="C11" s="187">
        <v>1534</v>
      </c>
      <c r="D11" s="188">
        <f t="shared" si="0"/>
        <v>3079</v>
      </c>
      <c r="E11" s="191">
        <v>11</v>
      </c>
      <c r="F11" s="191">
        <v>11</v>
      </c>
      <c r="G11" s="189">
        <v>3.07</v>
      </c>
      <c r="H11" s="192">
        <f t="shared" si="1"/>
        <v>4743.1499999999996</v>
      </c>
      <c r="I11" s="192">
        <f t="shared" si="2"/>
        <v>4709.38</v>
      </c>
      <c r="J11" s="192">
        <f t="shared" si="4"/>
        <v>9452.5299999999988</v>
      </c>
      <c r="K11" s="16">
        <f t="shared" si="5"/>
        <v>2.3191339089002035E-3</v>
      </c>
      <c r="L11" s="16">
        <f t="shared" si="5"/>
        <v>2.3357639434490314E-3</v>
      </c>
      <c r="M11" s="17">
        <v>76.099999999999994</v>
      </c>
      <c r="N11" s="18">
        <f t="shared" si="3"/>
        <v>234311.9</v>
      </c>
      <c r="O11" s="19" t="str">
        <f t="shared" si="6"/>
        <v>11 / 1545</v>
      </c>
      <c r="P11" s="19" t="str">
        <f t="shared" si="7"/>
        <v>11 / 1534</v>
      </c>
      <c r="S11" s="3"/>
      <c r="T11"/>
      <c r="U11"/>
      <c r="V11"/>
      <c r="W11"/>
      <c r="X11"/>
      <c r="Y11"/>
      <c r="Z11"/>
      <c r="AA11"/>
      <c r="AB11"/>
    </row>
    <row r="12" spans="1:28" ht="18" hidden="1" customHeight="1" x14ac:dyDescent="0.25">
      <c r="A12" s="241" t="s">
        <v>380</v>
      </c>
      <c r="B12" s="187">
        <v>540</v>
      </c>
      <c r="C12" s="187">
        <v>554</v>
      </c>
      <c r="D12" s="188">
        <f t="shared" si="0"/>
        <v>1094</v>
      </c>
      <c r="E12" s="191">
        <v>16</v>
      </c>
      <c r="F12" s="191">
        <v>15</v>
      </c>
      <c r="G12" s="189">
        <v>3</v>
      </c>
      <c r="H12" s="192">
        <f t="shared" si="1"/>
        <v>1620</v>
      </c>
      <c r="I12" s="192">
        <f t="shared" si="2"/>
        <v>1662</v>
      </c>
      <c r="J12" s="192">
        <f t="shared" si="4"/>
        <v>3282</v>
      </c>
      <c r="K12" s="16">
        <f t="shared" si="5"/>
        <v>9.876543209876543E-3</v>
      </c>
      <c r="L12" s="16">
        <f t="shared" si="5"/>
        <v>9.0252707581227436E-3</v>
      </c>
      <c r="M12" s="17">
        <v>54.5</v>
      </c>
      <c r="N12" s="18">
        <f t="shared" si="3"/>
        <v>59623</v>
      </c>
      <c r="O12" s="19" t="str">
        <f t="shared" si="6"/>
        <v>16 / 540</v>
      </c>
      <c r="P12" s="19" t="str">
        <f t="shared" si="7"/>
        <v>15 / 554</v>
      </c>
      <c r="S12" s="3"/>
      <c r="T12"/>
      <c r="U12"/>
      <c r="V12"/>
      <c r="W12"/>
      <c r="X12"/>
      <c r="Y12"/>
      <c r="Z12"/>
      <c r="AA12"/>
      <c r="AB12"/>
    </row>
    <row r="13" spans="1:28" ht="18" hidden="1" customHeight="1" x14ac:dyDescent="0.25">
      <c r="A13" s="241" t="s">
        <v>381</v>
      </c>
      <c r="B13" s="187">
        <v>1759</v>
      </c>
      <c r="C13" s="187">
        <v>1759</v>
      </c>
      <c r="D13" s="188">
        <f t="shared" si="0"/>
        <v>3518</v>
      </c>
      <c r="E13" s="191">
        <v>3</v>
      </c>
      <c r="F13" s="191">
        <v>5</v>
      </c>
      <c r="G13" s="189">
        <v>4.9000000000000004</v>
      </c>
      <c r="H13" s="192">
        <f t="shared" si="1"/>
        <v>8619.1</v>
      </c>
      <c r="I13" s="192">
        <f t="shared" si="2"/>
        <v>8619.1</v>
      </c>
      <c r="J13" s="192">
        <f t="shared" si="4"/>
        <v>17238.2</v>
      </c>
      <c r="K13" s="16">
        <f t="shared" si="5"/>
        <v>3.4806418303535172E-4</v>
      </c>
      <c r="L13" s="16">
        <f t="shared" si="5"/>
        <v>5.8010697172558622E-4</v>
      </c>
      <c r="M13" s="17">
        <v>59.6</v>
      </c>
      <c r="N13" s="18">
        <f t="shared" si="3"/>
        <v>209672.80000000002</v>
      </c>
      <c r="O13" s="19" t="str">
        <f t="shared" si="6"/>
        <v>3 / 1759</v>
      </c>
      <c r="P13" s="19" t="str">
        <f t="shared" si="7"/>
        <v>5 / 1759</v>
      </c>
      <c r="S13" s="3"/>
      <c r="T13"/>
      <c r="U13"/>
      <c r="V13"/>
      <c r="W13"/>
      <c r="X13"/>
      <c r="Y13"/>
      <c r="Z13"/>
      <c r="AA13"/>
      <c r="AB13"/>
    </row>
    <row r="14" spans="1:28" ht="18" hidden="1" customHeight="1" x14ac:dyDescent="0.25">
      <c r="A14" s="241" t="s">
        <v>382</v>
      </c>
      <c r="B14" s="187">
        <v>363</v>
      </c>
      <c r="C14" s="187">
        <v>361</v>
      </c>
      <c r="D14" s="188">
        <f t="shared" si="0"/>
        <v>724</v>
      </c>
      <c r="E14" s="191">
        <v>25</v>
      </c>
      <c r="F14" s="191">
        <v>50</v>
      </c>
      <c r="G14" s="189">
        <v>4</v>
      </c>
      <c r="H14" s="192">
        <f t="shared" si="1"/>
        <v>1452</v>
      </c>
      <c r="I14" s="192">
        <f t="shared" si="2"/>
        <v>1444</v>
      </c>
      <c r="J14" s="192">
        <f t="shared" si="4"/>
        <v>2896</v>
      </c>
      <c r="K14" s="16">
        <f t="shared" si="5"/>
        <v>1.7217630853994491E-2</v>
      </c>
      <c r="L14" s="16">
        <f t="shared" si="5"/>
        <v>3.4626038781163437E-2</v>
      </c>
      <c r="M14" s="17">
        <v>76.5</v>
      </c>
      <c r="N14" s="18">
        <f t="shared" si="3"/>
        <v>55386</v>
      </c>
      <c r="O14" s="19" t="str">
        <f t="shared" si="6"/>
        <v>25 / 363</v>
      </c>
      <c r="P14" s="19" t="str">
        <f t="shared" si="7"/>
        <v>50 / 361</v>
      </c>
      <c r="S14" s="3"/>
      <c r="T14"/>
      <c r="U14"/>
      <c r="V14"/>
      <c r="W14"/>
      <c r="X14"/>
      <c r="Y14"/>
      <c r="Z14"/>
      <c r="AA14"/>
      <c r="AB14"/>
    </row>
    <row r="15" spans="1:28" ht="18" hidden="1" customHeight="1" x14ac:dyDescent="0.25">
      <c r="A15" s="241" t="s">
        <v>383</v>
      </c>
      <c r="B15" s="187">
        <v>1501</v>
      </c>
      <c r="C15" s="187">
        <v>1519</v>
      </c>
      <c r="D15" s="188">
        <f t="shared" si="0"/>
        <v>3020</v>
      </c>
      <c r="E15" s="191">
        <v>36</v>
      </c>
      <c r="F15" s="191">
        <v>41</v>
      </c>
      <c r="G15" s="189">
        <v>3.7</v>
      </c>
      <c r="H15" s="192">
        <f t="shared" si="1"/>
        <v>5553.7</v>
      </c>
      <c r="I15" s="192">
        <f t="shared" si="2"/>
        <v>5620.3</v>
      </c>
      <c r="J15" s="192">
        <f t="shared" si="4"/>
        <v>11174</v>
      </c>
      <c r="K15" s="16">
        <f t="shared" si="5"/>
        <v>6.482165043124404E-3</v>
      </c>
      <c r="L15" s="16">
        <f t="shared" si="5"/>
        <v>7.2949842535095987E-3</v>
      </c>
      <c r="M15" s="17">
        <v>63</v>
      </c>
      <c r="N15" s="18">
        <f t="shared" si="3"/>
        <v>190260</v>
      </c>
      <c r="O15" s="19" t="str">
        <f t="shared" si="6"/>
        <v>36 / 1501</v>
      </c>
      <c r="P15" s="19" t="str">
        <f t="shared" si="7"/>
        <v>41 / 1519</v>
      </c>
      <c r="S15" s="3"/>
      <c r="T15"/>
      <c r="U15"/>
      <c r="V15"/>
      <c r="W15"/>
      <c r="X15"/>
      <c r="Y15"/>
      <c r="Z15"/>
      <c r="AA15"/>
      <c r="AB15"/>
    </row>
    <row r="16" spans="1:28" ht="18" hidden="1" customHeight="1" x14ac:dyDescent="0.25">
      <c r="A16" s="241" t="s">
        <v>384</v>
      </c>
      <c r="B16" s="187">
        <v>4678</v>
      </c>
      <c r="C16" s="187">
        <v>4683</v>
      </c>
      <c r="D16" s="188">
        <f t="shared" si="0"/>
        <v>9361</v>
      </c>
      <c r="E16" s="191">
        <v>37</v>
      </c>
      <c r="F16" s="191">
        <v>65</v>
      </c>
      <c r="G16" s="189">
        <v>3.26</v>
      </c>
      <c r="H16" s="192">
        <f t="shared" si="1"/>
        <v>15250.279999999999</v>
      </c>
      <c r="I16" s="192">
        <f t="shared" si="2"/>
        <v>15266.579999999998</v>
      </c>
      <c r="J16" s="192">
        <f t="shared" si="4"/>
        <v>30516.859999999997</v>
      </c>
      <c r="K16" s="16">
        <f t="shared" si="5"/>
        <v>2.4261849618498811E-3</v>
      </c>
      <c r="L16" s="16">
        <f t="shared" si="5"/>
        <v>4.2576660915542323E-3</v>
      </c>
      <c r="M16" s="17">
        <v>67.900000000000006</v>
      </c>
      <c r="N16" s="18">
        <f t="shared" si="3"/>
        <v>635611.9</v>
      </c>
      <c r="O16" s="19" t="str">
        <f t="shared" si="6"/>
        <v>37 / 4678</v>
      </c>
      <c r="P16" s="19" t="str">
        <f t="shared" si="7"/>
        <v>65 / 4683</v>
      </c>
      <c r="S16" s="3"/>
      <c r="T16"/>
      <c r="U16"/>
      <c r="V16"/>
      <c r="W16"/>
      <c r="X16"/>
      <c r="Y16"/>
      <c r="Z16"/>
      <c r="AA16"/>
      <c r="AB16"/>
    </row>
    <row r="17" spans="1:28" ht="18" hidden="1" customHeight="1" x14ac:dyDescent="0.25">
      <c r="A17" s="241" t="s">
        <v>385</v>
      </c>
      <c r="B17" s="187">
        <v>266</v>
      </c>
      <c r="C17" s="187">
        <v>263</v>
      </c>
      <c r="D17" s="188">
        <f t="shared" si="0"/>
        <v>529</v>
      </c>
      <c r="E17" s="191">
        <v>0</v>
      </c>
      <c r="F17" s="191">
        <v>1</v>
      </c>
      <c r="G17" s="189">
        <v>1</v>
      </c>
      <c r="H17" s="192">
        <f t="shared" si="1"/>
        <v>266</v>
      </c>
      <c r="I17" s="192">
        <f t="shared" si="2"/>
        <v>263</v>
      </c>
      <c r="J17" s="192">
        <f t="shared" si="4"/>
        <v>529</v>
      </c>
      <c r="K17" s="16">
        <f t="shared" si="5"/>
        <v>0</v>
      </c>
      <c r="L17" s="16">
        <f t="shared" si="5"/>
        <v>3.8022813688212928E-3</v>
      </c>
      <c r="M17" s="17">
        <v>72</v>
      </c>
      <c r="N17" s="18">
        <f t="shared" si="3"/>
        <v>38088</v>
      </c>
      <c r="O17" s="19" t="str">
        <f t="shared" si="6"/>
        <v>0 / 266</v>
      </c>
      <c r="P17" s="19" t="str">
        <f t="shared" si="7"/>
        <v>1 / 263</v>
      </c>
      <c r="S17" s="3"/>
      <c r="T17"/>
      <c r="U17"/>
      <c r="V17"/>
      <c r="W17"/>
      <c r="X17"/>
      <c r="Y17"/>
      <c r="Z17"/>
      <c r="AA17"/>
      <c r="AB17"/>
    </row>
    <row r="18" spans="1:28" ht="18" hidden="1" customHeight="1" x14ac:dyDescent="0.25">
      <c r="A18" s="21">
        <f>COUNT(B5:B17)</f>
        <v>13</v>
      </c>
      <c r="B18" s="186">
        <f>SUM(B5:B17)</f>
        <v>22660</v>
      </c>
      <c r="C18" s="186">
        <f>SUM(C5:C17)</f>
        <v>28579</v>
      </c>
      <c r="D18" s="186">
        <f>SUM(D5:D17)</f>
        <v>51239</v>
      </c>
      <c r="E18" s="186">
        <f>SUM(E5:E17)</f>
        <v>376</v>
      </c>
      <c r="F18" s="186">
        <f>SUM(F5:F17)</f>
        <v>495</v>
      </c>
      <c r="G18" s="190">
        <f>J18/D18</f>
        <v>3.7114481156931243</v>
      </c>
      <c r="H18" s="193">
        <f>SUM(H5:H17)</f>
        <v>84664.63</v>
      </c>
      <c r="I18" s="193">
        <f>SUM(I5:I17)</f>
        <v>105506.26000000001</v>
      </c>
      <c r="J18" s="193">
        <f>SUM(J5:J17)</f>
        <v>190170.88999999998</v>
      </c>
      <c r="K18" s="22">
        <f t="shared" ref="K18" si="8">E18/H18</f>
        <v>4.4410517119132277E-3</v>
      </c>
      <c r="L18" s="23">
        <f>F18/I18</f>
        <v>4.691664741030532E-3</v>
      </c>
      <c r="M18" s="24">
        <f>N18/D18</f>
        <v>64.58940455512402</v>
      </c>
      <c r="N18" s="25">
        <f>SUM(N5:N17)</f>
        <v>3309496.5</v>
      </c>
      <c r="O18" s="26" t="str">
        <f>CONCATENATE(E18," ",$O$4," ",B18)</f>
        <v>376 / 22660</v>
      </c>
      <c r="P18" s="26" t="str">
        <f>CONCATENATE(F18," ",$P$4," ",C18)</f>
        <v>495 / 28579</v>
      </c>
      <c r="S18" s="3"/>
      <c r="V18"/>
      <c r="W18"/>
      <c r="X18"/>
      <c r="Y18"/>
      <c r="Z18"/>
      <c r="AA18"/>
      <c r="AB18"/>
    </row>
    <row r="19" spans="1:28" ht="21" hidden="1" customHeight="1" x14ac:dyDescent="0.25">
      <c r="B19" s="1"/>
      <c r="C19" s="1"/>
      <c r="D19" s="27"/>
      <c r="E19" s="27"/>
      <c r="F19" s="28"/>
      <c r="S19" s="3"/>
      <c r="V19"/>
      <c r="W19"/>
      <c r="X19"/>
      <c r="Y19"/>
      <c r="Z19"/>
      <c r="AA19"/>
      <c r="AB19"/>
    </row>
    <row r="20" spans="1:28" ht="15" customHeight="1" thickBot="1" x14ac:dyDescent="0.3">
      <c r="D20" s="27"/>
      <c r="E20" s="27"/>
      <c r="S20" s="3"/>
      <c r="V20"/>
      <c r="W20"/>
      <c r="X20"/>
      <c r="Y20"/>
      <c r="Z20"/>
      <c r="AA20"/>
      <c r="AB20"/>
    </row>
    <row r="21" spans="1:28" ht="30" customHeight="1" thickBot="1" x14ac:dyDescent="0.3">
      <c r="A21" s="389" t="s">
        <v>409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1"/>
      <c r="S21" s="3"/>
    </row>
    <row r="22" spans="1:28" ht="38.25" customHeight="1" thickBot="1" x14ac:dyDescent="0.3">
      <c r="A22" s="381" t="s">
        <v>13</v>
      </c>
      <c r="B22" s="381" t="s">
        <v>14</v>
      </c>
      <c r="C22" s="387" t="s">
        <v>15</v>
      </c>
      <c r="D22" s="381" t="s">
        <v>16</v>
      </c>
      <c r="E22" s="381" t="s">
        <v>17</v>
      </c>
      <c r="F22" s="381" t="s">
        <v>69</v>
      </c>
      <c r="G22" s="381" t="s">
        <v>70</v>
      </c>
      <c r="H22" s="381" t="s">
        <v>391</v>
      </c>
      <c r="I22" s="381" t="s">
        <v>392</v>
      </c>
      <c r="J22" s="381" t="s">
        <v>18</v>
      </c>
      <c r="K22" s="381" t="s">
        <v>19</v>
      </c>
      <c r="L22" s="373" t="s">
        <v>20</v>
      </c>
      <c r="M22" s="374"/>
      <c r="N22" s="374"/>
      <c r="O22" s="375"/>
      <c r="S22" s="3"/>
    </row>
    <row r="23" spans="1:28" ht="40.5" customHeight="1" thickBot="1" x14ac:dyDescent="0.3">
      <c r="A23" s="382"/>
      <c r="B23" s="382"/>
      <c r="C23" s="388"/>
      <c r="D23" s="382"/>
      <c r="E23" s="382"/>
      <c r="F23" s="382"/>
      <c r="G23" s="382"/>
      <c r="H23" s="382"/>
      <c r="I23" s="382"/>
      <c r="J23" s="382"/>
      <c r="K23" s="382"/>
      <c r="L23" s="243" t="s">
        <v>21</v>
      </c>
      <c r="M23" s="244" t="s">
        <v>22</v>
      </c>
      <c r="N23" s="245" t="s">
        <v>23</v>
      </c>
      <c r="O23" s="246" t="s">
        <v>24</v>
      </c>
      <c r="S23" s="3"/>
      <c r="T23"/>
      <c r="U23"/>
    </row>
    <row r="24" spans="1:28" ht="30" customHeight="1" x14ac:dyDescent="0.25">
      <c r="A24" s="370">
        <v>9</v>
      </c>
      <c r="B24" s="247" t="s">
        <v>368</v>
      </c>
      <c r="C24" s="248" t="s">
        <v>25</v>
      </c>
      <c r="D24" s="249"/>
      <c r="E24" s="250">
        <f t="shared" ref="E24:E37" si="9">G5</f>
        <v>3.8</v>
      </c>
      <c r="F24" s="251" t="str">
        <f t="shared" ref="F24:F37" si="10">O5</f>
        <v>96 / 6262</v>
      </c>
      <c r="G24" s="252">
        <f t="shared" ref="G24:G37" si="11">K5</f>
        <v>4.0343592933147305E-3</v>
      </c>
      <c r="H24" s="251" t="str">
        <f t="shared" ref="H24:H37" si="12">P5</f>
        <v>177 / 12528</v>
      </c>
      <c r="I24" s="253">
        <f t="shared" ref="I24:I37" si="13">L5</f>
        <v>3.717987497479331E-3</v>
      </c>
      <c r="J24" s="254">
        <f t="shared" ref="J24:J37" si="14">M5</f>
        <v>61.5</v>
      </c>
      <c r="K24" s="255">
        <v>0.17329305448824897</v>
      </c>
      <c r="L24" s="256" t="s">
        <v>152</v>
      </c>
      <c r="M24" s="257" t="s">
        <v>153</v>
      </c>
      <c r="N24" s="258" t="s">
        <v>154</v>
      </c>
      <c r="O24" s="259" t="s">
        <v>11</v>
      </c>
      <c r="Q24" s="20">
        <v>3</v>
      </c>
      <c r="R24" s="39">
        <f>Q24*K24</f>
        <v>0.51987916346474694</v>
      </c>
      <c r="S24" s="3"/>
      <c r="T24"/>
      <c r="U24"/>
    </row>
    <row r="25" spans="1:28" ht="30" customHeight="1" x14ac:dyDescent="0.25">
      <c r="A25" s="371"/>
      <c r="B25" s="260" t="s">
        <v>370</v>
      </c>
      <c r="C25" s="248" t="s">
        <v>25</v>
      </c>
      <c r="D25" s="249"/>
      <c r="E25" s="250">
        <f t="shared" si="9"/>
        <v>8.4</v>
      </c>
      <c r="F25" s="251" t="str">
        <f t="shared" si="10"/>
        <v>69 / 758</v>
      </c>
      <c r="G25" s="252">
        <f t="shared" si="11"/>
        <v>1.0836788541274029E-2</v>
      </c>
      <c r="H25" s="251" t="str">
        <f t="shared" si="12"/>
        <v>54 / 390</v>
      </c>
      <c r="I25" s="252">
        <f t="shared" si="13"/>
        <v>1.6483516483516484E-2</v>
      </c>
      <c r="J25" s="254">
        <f t="shared" si="14"/>
        <v>56</v>
      </c>
      <c r="K25" s="255">
        <v>0.14191137075234697</v>
      </c>
      <c r="L25" s="256" t="s">
        <v>155</v>
      </c>
      <c r="M25" s="257" t="s">
        <v>156</v>
      </c>
      <c r="N25" s="257" t="s">
        <v>157</v>
      </c>
      <c r="O25" s="261" t="s">
        <v>11</v>
      </c>
      <c r="Q25" s="20">
        <v>3</v>
      </c>
      <c r="R25" s="39">
        <f t="shared" ref="R25:R36" si="15">Q25*K25</f>
        <v>0.42573411225704094</v>
      </c>
      <c r="S25" s="3"/>
      <c r="T25"/>
      <c r="U25"/>
    </row>
    <row r="26" spans="1:28" ht="30" customHeight="1" x14ac:dyDescent="0.25">
      <c r="A26" s="371"/>
      <c r="B26" s="262" t="s">
        <v>372</v>
      </c>
      <c r="C26" s="248" t="s">
        <v>25</v>
      </c>
      <c r="D26" s="249"/>
      <c r="E26" s="250">
        <f t="shared" si="9"/>
        <v>5</v>
      </c>
      <c r="F26" s="251" t="str">
        <f t="shared" si="10"/>
        <v>13 / 237</v>
      </c>
      <c r="G26" s="252">
        <f t="shared" si="11"/>
        <v>1.0970464135021098E-2</v>
      </c>
      <c r="H26" s="251" t="str">
        <f t="shared" si="12"/>
        <v>9 / 243</v>
      </c>
      <c r="I26" s="252">
        <f t="shared" si="13"/>
        <v>7.4074074074074077E-3</v>
      </c>
      <c r="J26" s="254">
        <f t="shared" si="14"/>
        <v>59</v>
      </c>
      <c r="K26" s="255">
        <v>4.6528400625948062E-2</v>
      </c>
      <c r="L26" s="256" t="s">
        <v>158</v>
      </c>
      <c r="M26" s="257" t="s">
        <v>159</v>
      </c>
      <c r="N26" s="257" t="s">
        <v>160</v>
      </c>
      <c r="O26" s="261" t="s">
        <v>11</v>
      </c>
      <c r="Q26" s="20">
        <v>3</v>
      </c>
      <c r="R26" s="39">
        <f t="shared" si="15"/>
        <v>0.13958520187784418</v>
      </c>
      <c r="S26" s="3"/>
      <c r="T26"/>
      <c r="U26"/>
    </row>
    <row r="27" spans="1:28" ht="30" customHeight="1" x14ac:dyDescent="0.25">
      <c r="A27" s="371"/>
      <c r="B27" s="260" t="s">
        <v>374</v>
      </c>
      <c r="C27" s="248" t="s">
        <v>25</v>
      </c>
      <c r="D27" s="249"/>
      <c r="E27" s="250">
        <f t="shared" si="9"/>
        <v>1.6</v>
      </c>
      <c r="F27" s="251" t="str">
        <f t="shared" si="10"/>
        <v>1 / 167</v>
      </c>
      <c r="G27" s="252">
        <f t="shared" si="11"/>
        <v>3.7425149700598802E-3</v>
      </c>
      <c r="H27" s="251" t="str">
        <f t="shared" si="12"/>
        <v>2 / 168</v>
      </c>
      <c r="I27" s="252">
        <f t="shared" si="13"/>
        <v>7.4404761904761901E-3</v>
      </c>
      <c r="J27" s="254">
        <f t="shared" si="14"/>
        <v>53.9</v>
      </c>
      <c r="K27" s="255">
        <v>6.8020650399976566E-3</v>
      </c>
      <c r="L27" s="256" t="s">
        <v>161</v>
      </c>
      <c r="M27" s="257" t="s">
        <v>162</v>
      </c>
      <c r="N27" s="257" t="s">
        <v>163</v>
      </c>
      <c r="O27" s="261" t="s">
        <v>11</v>
      </c>
      <c r="Q27" s="20">
        <v>3</v>
      </c>
      <c r="R27" s="39">
        <f t="shared" si="15"/>
        <v>2.0406195119992969E-2</v>
      </c>
      <c r="S27" s="3"/>
      <c r="T27"/>
      <c r="U27"/>
    </row>
    <row r="28" spans="1:28" ht="30" customHeight="1" x14ac:dyDescent="0.25">
      <c r="A28" s="371"/>
      <c r="B28" s="260" t="s">
        <v>376</v>
      </c>
      <c r="C28" s="248" t="s">
        <v>25</v>
      </c>
      <c r="D28" s="249"/>
      <c r="E28" s="250">
        <f t="shared" si="9"/>
        <v>2</v>
      </c>
      <c r="F28" s="251" t="str">
        <f t="shared" si="10"/>
        <v>9 / 2222</v>
      </c>
      <c r="G28" s="252">
        <f t="shared" si="11"/>
        <v>2.0252025202520253E-3</v>
      </c>
      <c r="H28" s="251" t="str">
        <f t="shared" si="12"/>
        <v>7 / 2206</v>
      </c>
      <c r="I28" s="252">
        <f t="shared" si="13"/>
        <v>1.5865820489573889E-3</v>
      </c>
      <c r="J28" s="254">
        <f t="shared" si="14"/>
        <v>73.599999999999994</v>
      </c>
      <c r="K28" s="255">
        <v>3.5049839200908588E-2</v>
      </c>
      <c r="L28" s="256" t="s">
        <v>164</v>
      </c>
      <c r="M28" s="257" t="s">
        <v>165</v>
      </c>
      <c r="N28" s="257" t="s">
        <v>166</v>
      </c>
      <c r="O28" s="261" t="s">
        <v>11</v>
      </c>
      <c r="Q28" s="20">
        <v>3</v>
      </c>
      <c r="R28" s="39">
        <f t="shared" si="15"/>
        <v>0.10514951760272576</v>
      </c>
      <c r="S28" s="3"/>
      <c r="T28"/>
      <c r="U28"/>
    </row>
    <row r="29" spans="1:28" ht="30" customHeight="1" x14ac:dyDescent="0.25">
      <c r="A29" s="371"/>
      <c r="B29" s="260" t="s">
        <v>378</v>
      </c>
      <c r="C29" s="248" t="s">
        <v>25</v>
      </c>
      <c r="D29" s="249"/>
      <c r="E29" s="250">
        <f t="shared" si="9"/>
        <v>4.7</v>
      </c>
      <c r="F29" s="251" t="str">
        <f t="shared" si="10"/>
        <v>60 / 2362</v>
      </c>
      <c r="G29" s="252">
        <f t="shared" si="11"/>
        <v>5.4047237285387434E-3</v>
      </c>
      <c r="H29" s="251" t="str">
        <f t="shared" si="12"/>
        <v>58 / 2371</v>
      </c>
      <c r="I29" s="252">
        <f t="shared" si="13"/>
        <v>5.2047345136714013E-3</v>
      </c>
      <c r="J29" s="254">
        <f t="shared" si="14"/>
        <v>62.2</v>
      </c>
      <c r="K29" s="255">
        <v>0.13469519858219198</v>
      </c>
      <c r="L29" s="256" t="s">
        <v>167</v>
      </c>
      <c r="M29" s="257" t="s">
        <v>168</v>
      </c>
      <c r="N29" s="257" t="s">
        <v>169</v>
      </c>
      <c r="O29" s="259" t="s">
        <v>11</v>
      </c>
      <c r="Q29" s="20">
        <v>3.5</v>
      </c>
      <c r="R29" s="39">
        <f t="shared" si="15"/>
        <v>0.47143319503767189</v>
      </c>
      <c r="S29" s="3"/>
      <c r="T29"/>
      <c r="U29"/>
    </row>
    <row r="30" spans="1:28" ht="30" customHeight="1" x14ac:dyDescent="0.25">
      <c r="A30" s="371"/>
      <c r="B30" s="260" t="s">
        <v>379</v>
      </c>
      <c r="C30" s="248" t="s">
        <v>25</v>
      </c>
      <c r="D30" s="249"/>
      <c r="E30" s="250">
        <f t="shared" si="9"/>
        <v>3.07</v>
      </c>
      <c r="F30" s="251" t="str">
        <f t="shared" si="10"/>
        <v>11 / 1545</v>
      </c>
      <c r="G30" s="252">
        <f t="shared" si="11"/>
        <v>2.3191339089002035E-3</v>
      </c>
      <c r="H30" s="251" t="str">
        <f t="shared" si="12"/>
        <v>11 / 1534</v>
      </c>
      <c r="I30" s="252">
        <f t="shared" si="13"/>
        <v>2.3357639434490314E-3</v>
      </c>
      <c r="J30" s="254">
        <f t="shared" si="14"/>
        <v>76.099999999999994</v>
      </c>
      <c r="K30" s="255">
        <v>4.6358816066965763E-2</v>
      </c>
      <c r="L30" s="256" t="s">
        <v>170</v>
      </c>
      <c r="M30" s="257" t="s">
        <v>171</v>
      </c>
      <c r="N30" s="257" t="s">
        <v>172</v>
      </c>
      <c r="O30" s="259" t="s">
        <v>11</v>
      </c>
      <c r="Q30" s="20">
        <v>3</v>
      </c>
      <c r="R30" s="39">
        <f t="shared" si="15"/>
        <v>0.13907644820089729</v>
      </c>
      <c r="S30" s="3"/>
      <c r="T30"/>
      <c r="U30"/>
    </row>
    <row r="31" spans="1:28" ht="30" customHeight="1" x14ac:dyDescent="0.25">
      <c r="A31" s="371"/>
      <c r="B31" s="260" t="s">
        <v>380</v>
      </c>
      <c r="C31" s="248" t="s">
        <v>25</v>
      </c>
      <c r="D31" s="249"/>
      <c r="E31" s="250">
        <f t="shared" si="9"/>
        <v>3</v>
      </c>
      <c r="F31" s="251" t="str">
        <f t="shared" si="10"/>
        <v>16 / 540</v>
      </c>
      <c r="G31" s="252">
        <f t="shared" si="11"/>
        <v>9.876543209876543E-3</v>
      </c>
      <c r="H31" s="251" t="str">
        <f t="shared" si="12"/>
        <v>15 / 554</v>
      </c>
      <c r="I31" s="252">
        <f t="shared" si="13"/>
        <v>9.0252707581227436E-3</v>
      </c>
      <c r="J31" s="254">
        <f t="shared" si="14"/>
        <v>54.5</v>
      </c>
      <c r="K31" s="255">
        <v>6.1374659639359341E-2</v>
      </c>
      <c r="L31" s="256" t="s">
        <v>173</v>
      </c>
      <c r="M31" s="257" t="s">
        <v>174</v>
      </c>
      <c r="N31" s="258" t="s">
        <v>175</v>
      </c>
      <c r="O31" s="259" t="s">
        <v>12</v>
      </c>
      <c r="Q31" s="20">
        <v>2</v>
      </c>
      <c r="R31" s="39">
        <f t="shared" si="15"/>
        <v>0.12274931927871868</v>
      </c>
      <c r="S31" s="3"/>
      <c r="T31"/>
      <c r="U31"/>
    </row>
    <row r="32" spans="1:28" ht="30" customHeight="1" x14ac:dyDescent="0.25">
      <c r="A32" s="371"/>
      <c r="B32" s="260" t="s">
        <v>381</v>
      </c>
      <c r="C32" s="248" t="s">
        <v>25</v>
      </c>
      <c r="D32" s="249"/>
      <c r="E32" s="250">
        <f t="shared" si="9"/>
        <v>4.9000000000000004</v>
      </c>
      <c r="F32" s="251" t="str">
        <f t="shared" si="10"/>
        <v>3 / 1759</v>
      </c>
      <c r="G32" s="252">
        <f t="shared" si="11"/>
        <v>3.4806418303535172E-4</v>
      </c>
      <c r="H32" s="251" t="str">
        <f t="shared" si="12"/>
        <v>5 / 1759</v>
      </c>
      <c r="I32" s="252">
        <f t="shared" si="13"/>
        <v>5.8010697172558622E-4</v>
      </c>
      <c r="J32" s="254">
        <f t="shared" si="14"/>
        <v>59.6</v>
      </c>
      <c r="K32" s="255">
        <v>1.8079842985526916E-2</v>
      </c>
      <c r="L32" s="256" t="s">
        <v>176</v>
      </c>
      <c r="M32" s="257" t="s">
        <v>177</v>
      </c>
      <c r="N32" s="257" t="s">
        <v>178</v>
      </c>
      <c r="O32" s="263" t="s">
        <v>11</v>
      </c>
      <c r="Q32" s="20">
        <v>3</v>
      </c>
      <c r="R32" s="39">
        <f t="shared" si="15"/>
        <v>5.4239528956580747E-2</v>
      </c>
      <c r="S32" s="3"/>
      <c r="T32"/>
      <c r="U32"/>
    </row>
    <row r="33" spans="1:21" ht="30" customHeight="1" x14ac:dyDescent="0.25">
      <c r="A33" s="371"/>
      <c r="B33" s="260" t="s">
        <v>382</v>
      </c>
      <c r="C33" s="248" t="s">
        <v>25</v>
      </c>
      <c r="D33" s="249"/>
      <c r="E33" s="250">
        <f t="shared" si="9"/>
        <v>4</v>
      </c>
      <c r="F33" s="251" t="str">
        <f t="shared" si="10"/>
        <v>25 / 363</v>
      </c>
      <c r="G33" s="252">
        <f t="shared" si="11"/>
        <v>1.7217630853994491E-2</v>
      </c>
      <c r="H33" s="251" t="str">
        <f t="shared" si="12"/>
        <v>50 / 361</v>
      </c>
      <c r="I33" s="252">
        <f t="shared" si="13"/>
        <v>3.4626038781163437E-2</v>
      </c>
      <c r="J33" s="254">
        <f t="shared" si="14"/>
        <v>76.5</v>
      </c>
      <c r="K33" s="255">
        <v>0.10550282123319876</v>
      </c>
      <c r="L33" s="256" t="s">
        <v>179</v>
      </c>
      <c r="M33" s="257" t="s">
        <v>180</v>
      </c>
      <c r="N33" s="257" t="s">
        <v>181</v>
      </c>
      <c r="O33" s="263" t="s">
        <v>11</v>
      </c>
      <c r="Q33" s="20">
        <v>3</v>
      </c>
      <c r="R33" s="39">
        <f t="shared" si="15"/>
        <v>0.31650846369959629</v>
      </c>
      <c r="S33" s="3"/>
      <c r="T33"/>
      <c r="U33"/>
    </row>
    <row r="34" spans="1:21" ht="30" customHeight="1" x14ac:dyDescent="0.25">
      <c r="A34" s="371"/>
      <c r="B34" s="260" t="s">
        <v>383</v>
      </c>
      <c r="C34" s="248" t="s">
        <v>25</v>
      </c>
      <c r="D34" s="249"/>
      <c r="E34" s="250">
        <f t="shared" si="9"/>
        <v>3.7</v>
      </c>
      <c r="F34" s="251" t="str">
        <f t="shared" si="10"/>
        <v>36 / 1501</v>
      </c>
      <c r="G34" s="252">
        <f t="shared" si="11"/>
        <v>6.482165043124404E-3</v>
      </c>
      <c r="H34" s="251" t="str">
        <f t="shared" si="12"/>
        <v>41 / 1519</v>
      </c>
      <c r="I34" s="252">
        <f t="shared" si="13"/>
        <v>7.2949842535095987E-3</v>
      </c>
      <c r="J34" s="254">
        <f t="shared" si="14"/>
        <v>63</v>
      </c>
      <c r="K34" s="255">
        <v>0.10952893673491305</v>
      </c>
      <c r="L34" s="264" t="s">
        <v>182</v>
      </c>
      <c r="M34" s="265" t="s">
        <v>183</v>
      </c>
      <c r="N34" s="265" t="s">
        <v>184</v>
      </c>
      <c r="O34" s="263" t="s">
        <v>11</v>
      </c>
      <c r="Q34" s="20">
        <v>3</v>
      </c>
      <c r="R34" s="39">
        <f t="shared" si="15"/>
        <v>0.32858681020473918</v>
      </c>
      <c r="S34" s="3"/>
      <c r="T34"/>
      <c r="U34"/>
    </row>
    <row r="35" spans="1:21" ht="30" customHeight="1" x14ac:dyDescent="0.25">
      <c r="A35" s="371"/>
      <c r="B35" s="260" t="s">
        <v>384</v>
      </c>
      <c r="C35" s="248" t="s">
        <v>25</v>
      </c>
      <c r="D35" s="249"/>
      <c r="E35" s="250">
        <f t="shared" si="9"/>
        <v>3.26</v>
      </c>
      <c r="F35" s="251" t="str">
        <f t="shared" si="10"/>
        <v>37 / 4678</v>
      </c>
      <c r="G35" s="252">
        <f t="shared" si="11"/>
        <v>2.4261849618498811E-3</v>
      </c>
      <c r="H35" s="251" t="str">
        <f t="shared" si="12"/>
        <v>65 / 4683</v>
      </c>
      <c r="I35" s="252">
        <f t="shared" si="13"/>
        <v>4.2576660915542323E-3</v>
      </c>
      <c r="J35" s="254">
        <f t="shared" si="14"/>
        <v>67.900000000000006</v>
      </c>
      <c r="K35" s="255">
        <v>0.12077183063013712</v>
      </c>
      <c r="L35" s="264" t="s">
        <v>185</v>
      </c>
      <c r="M35" s="265" t="s">
        <v>186</v>
      </c>
      <c r="N35" s="265" t="s">
        <v>187</v>
      </c>
      <c r="O35" s="263" t="s">
        <v>11</v>
      </c>
      <c r="Q35" s="20">
        <v>3</v>
      </c>
      <c r="R35" s="39">
        <f t="shared" si="15"/>
        <v>0.36231549189041135</v>
      </c>
      <c r="S35" s="3"/>
      <c r="T35"/>
      <c r="U35"/>
    </row>
    <row r="36" spans="1:21" ht="30" customHeight="1" thickBot="1" x14ac:dyDescent="0.3">
      <c r="A36" s="372"/>
      <c r="B36" s="260" t="s">
        <v>385</v>
      </c>
      <c r="C36" s="248" t="s">
        <v>25</v>
      </c>
      <c r="D36" s="249"/>
      <c r="E36" s="250">
        <f t="shared" si="9"/>
        <v>1</v>
      </c>
      <c r="F36" s="251" t="str">
        <f t="shared" si="10"/>
        <v>0 / 266</v>
      </c>
      <c r="G36" s="252">
        <f t="shared" si="11"/>
        <v>0</v>
      </c>
      <c r="H36" s="251" t="str">
        <f t="shared" si="12"/>
        <v>1 / 263</v>
      </c>
      <c r="I36" s="252">
        <f t="shared" si="13"/>
        <v>3.8022813688212928E-3</v>
      </c>
      <c r="J36" s="254">
        <f t="shared" si="14"/>
        <v>72</v>
      </c>
      <c r="K36" s="255">
        <v>1.0316402025680961E-4</v>
      </c>
      <c r="L36" s="256" t="s">
        <v>99</v>
      </c>
      <c r="M36" s="265" t="s">
        <v>188</v>
      </c>
      <c r="N36" s="265" t="s">
        <v>189</v>
      </c>
      <c r="O36" s="267" t="s">
        <v>79</v>
      </c>
      <c r="Q36" s="20">
        <v>1.5</v>
      </c>
      <c r="R36" s="39">
        <f t="shared" si="15"/>
        <v>1.547460303852144E-4</v>
      </c>
      <c r="S36" s="3"/>
      <c r="T36"/>
    </row>
    <row r="37" spans="1:21" ht="30" customHeight="1" thickBot="1" x14ac:dyDescent="0.3">
      <c r="A37" s="268" t="s">
        <v>26</v>
      </c>
      <c r="B37" s="269">
        <f>COUNT(E24:E36)</f>
        <v>13</v>
      </c>
      <c r="C37" s="270"/>
      <c r="D37" s="271" t="s">
        <v>143</v>
      </c>
      <c r="E37" s="272">
        <f t="shared" si="9"/>
        <v>3.7114481156931243</v>
      </c>
      <c r="F37" s="273" t="str">
        <f t="shared" si="10"/>
        <v>376 / 22660</v>
      </c>
      <c r="G37" s="274">
        <f t="shared" si="11"/>
        <v>4.4410517119132277E-3</v>
      </c>
      <c r="H37" s="273" t="str">
        <f t="shared" si="12"/>
        <v>495 / 28579</v>
      </c>
      <c r="I37" s="274">
        <f t="shared" si="13"/>
        <v>4.691664741030532E-3</v>
      </c>
      <c r="J37" s="272">
        <f t="shared" si="14"/>
        <v>64.58940455512402</v>
      </c>
      <c r="K37" s="275">
        <v>0.99999999999999989</v>
      </c>
      <c r="L37" s="335" t="s">
        <v>94</v>
      </c>
      <c r="M37" s="276"/>
      <c r="N37" s="277"/>
      <c r="O37" s="278" t="s">
        <v>11</v>
      </c>
      <c r="R37" s="47">
        <f>SUM(R24:R36)</f>
        <v>3.0058181936213511</v>
      </c>
      <c r="S37" s="3"/>
      <c r="T37"/>
    </row>
    <row r="38" spans="1:21" ht="7.5" customHeight="1" thickBot="1" x14ac:dyDescent="0.25">
      <c r="A38" s="279"/>
      <c r="B38" s="279"/>
      <c r="C38" s="280"/>
      <c r="D38" s="281"/>
      <c r="E38" s="282"/>
      <c r="F38" s="283"/>
      <c r="G38" s="284"/>
      <c r="H38" s="283"/>
      <c r="I38" s="285"/>
      <c r="J38" s="286"/>
      <c r="K38" s="287"/>
      <c r="L38" s="276"/>
      <c r="M38" s="277"/>
      <c r="N38" s="277"/>
      <c r="O38" s="287"/>
    </row>
    <row r="39" spans="1:21" s="8" customFormat="1" ht="54" customHeight="1" thickBot="1" x14ac:dyDescent="0.25">
      <c r="A39" s="288"/>
      <c r="B39" s="376" t="s">
        <v>27</v>
      </c>
      <c r="C39" s="377"/>
      <c r="D39" s="377"/>
      <c r="E39" s="377"/>
      <c r="F39" s="377"/>
      <c r="G39" s="377"/>
      <c r="H39" s="377"/>
      <c r="I39" s="378"/>
      <c r="J39" s="289" t="s">
        <v>71</v>
      </c>
      <c r="K39" s="290" t="s">
        <v>393</v>
      </c>
      <c r="L39" s="291" t="s">
        <v>21</v>
      </c>
      <c r="M39" s="292" t="s">
        <v>22</v>
      </c>
      <c r="N39" s="293" t="s">
        <v>23</v>
      </c>
      <c r="O39" s="277"/>
    </row>
    <row r="40" spans="1:21" ht="27" customHeight="1" x14ac:dyDescent="0.2">
      <c r="A40" s="379" t="s">
        <v>28</v>
      </c>
      <c r="B40" s="294" t="s">
        <v>29</v>
      </c>
      <c r="C40" s="295">
        <f>I37</f>
        <v>4.691664741030532E-3</v>
      </c>
      <c r="D40" s="296" t="s">
        <v>30</v>
      </c>
      <c r="E40" s="296"/>
      <c r="F40" s="296"/>
      <c r="G40" s="296"/>
      <c r="H40" s="297">
        <f>J37</f>
        <v>64.58940455512402</v>
      </c>
      <c r="I40" s="298" t="s">
        <v>31</v>
      </c>
      <c r="J40" s="299">
        <v>3.0999999999999999E-3</v>
      </c>
      <c r="K40" s="300">
        <v>3.8E-3</v>
      </c>
      <c r="L40" s="301" t="s">
        <v>94</v>
      </c>
      <c r="M40" s="302" t="s">
        <v>144</v>
      </c>
      <c r="N40" s="302" t="s">
        <v>145</v>
      </c>
      <c r="O40" s="303" t="s">
        <v>32</v>
      </c>
    </row>
    <row r="41" spans="1:21" ht="27" customHeight="1" thickBot="1" x14ac:dyDescent="0.25">
      <c r="A41" s="380"/>
      <c r="B41" s="304" t="s">
        <v>29</v>
      </c>
      <c r="C41" s="305">
        <f>I37*E37</f>
        <v>1.7412870262561636E-2</v>
      </c>
      <c r="D41" s="306" t="s">
        <v>33</v>
      </c>
      <c r="E41" s="307"/>
      <c r="F41" s="308"/>
      <c r="G41" s="309">
        <f>E37</f>
        <v>3.7114481156931243</v>
      </c>
      <c r="H41" s="306" t="s">
        <v>34</v>
      </c>
      <c r="I41" s="310"/>
      <c r="J41" s="311" t="s">
        <v>146</v>
      </c>
      <c r="K41" s="312" t="s">
        <v>147</v>
      </c>
      <c r="L41" s="313" t="s">
        <v>94</v>
      </c>
      <c r="M41" s="314" t="s">
        <v>148</v>
      </c>
      <c r="N41" s="314" t="s">
        <v>149</v>
      </c>
      <c r="O41" s="315" t="s">
        <v>151</v>
      </c>
    </row>
    <row r="42" spans="1:21" ht="15.95" customHeight="1" thickBot="1" x14ac:dyDescent="0.25">
      <c r="A42" s="316"/>
      <c r="B42" s="317"/>
      <c r="C42" s="318"/>
      <c r="D42" s="319"/>
      <c r="E42" s="320"/>
      <c r="F42" s="321"/>
      <c r="G42" s="322"/>
      <c r="H42" s="319"/>
      <c r="I42" s="321"/>
      <c r="J42" s="323"/>
      <c r="K42" s="323"/>
      <c r="L42" s="324"/>
      <c r="M42" s="325"/>
      <c r="N42" s="325"/>
      <c r="O42" s="326"/>
    </row>
    <row r="43" spans="1:21" ht="22.5" customHeight="1" thickBot="1" x14ac:dyDescent="0.35">
      <c r="A43" s="327"/>
      <c r="B43" s="327"/>
      <c r="C43" s="287"/>
      <c r="D43" s="287"/>
      <c r="E43" s="287"/>
      <c r="F43" s="287"/>
      <c r="G43" s="287"/>
      <c r="H43" s="287"/>
      <c r="I43" s="328"/>
      <c r="J43" s="329"/>
      <c r="K43" s="330" t="s">
        <v>64</v>
      </c>
      <c r="L43" s="366" t="s">
        <v>150</v>
      </c>
      <c r="M43" s="332"/>
      <c r="N43" s="333"/>
      <c r="O43" s="334"/>
    </row>
    <row r="44" spans="1:21" ht="28.5" hidden="1" customHeight="1" x14ac:dyDescent="0.2">
      <c r="A44" s="2"/>
      <c r="C44" s="1"/>
      <c r="I44" s="181" t="s">
        <v>65</v>
      </c>
      <c r="J44" s="196">
        <v>3.5</v>
      </c>
      <c r="K44" s="196">
        <v>3.5</v>
      </c>
    </row>
    <row r="45" spans="1:21" ht="15.75" hidden="1" customHeight="1" x14ac:dyDescent="0.2">
      <c r="A45" s="2"/>
      <c r="C45" s="1"/>
      <c r="I45" s="20"/>
      <c r="J45" s="17" t="s">
        <v>68</v>
      </c>
      <c r="K45" s="17" t="s">
        <v>390</v>
      </c>
      <c r="L45" s="17" t="s">
        <v>66</v>
      </c>
    </row>
    <row r="46" spans="1:21" ht="15.75" hidden="1" customHeight="1" x14ac:dyDescent="0.2">
      <c r="A46" s="2"/>
      <c r="C46" s="1"/>
      <c r="I46" s="208" t="s">
        <v>67</v>
      </c>
      <c r="J46" s="210">
        <f>J40*1000*J44</f>
        <v>10.85</v>
      </c>
      <c r="K46" s="210">
        <f>K40*1000*K44</f>
        <v>13.299999999999999</v>
      </c>
      <c r="L46" s="207">
        <f>((J46*H18)+(K46*I18))/J18</f>
        <v>12.209252917205152</v>
      </c>
    </row>
    <row r="47" spans="1:21" ht="15.75" hidden="1" customHeight="1" x14ac:dyDescent="0.2">
      <c r="A47" s="182" t="s">
        <v>72</v>
      </c>
      <c r="B47" s="383" t="s">
        <v>73</v>
      </c>
      <c r="C47" s="383"/>
      <c r="D47" s="383"/>
      <c r="E47" s="383" t="s">
        <v>74</v>
      </c>
      <c r="F47" s="383"/>
      <c r="G47" s="383"/>
      <c r="I47" s="20"/>
      <c r="J47" s="20"/>
      <c r="K47" s="20"/>
      <c r="L47" s="20"/>
      <c r="M47" s="20"/>
    </row>
    <row r="48" spans="1:21" ht="15.75" hidden="1" customHeight="1" x14ac:dyDescent="0.2">
      <c r="A48" s="183" t="s">
        <v>142</v>
      </c>
      <c r="B48" s="184" t="s">
        <v>35</v>
      </c>
      <c r="C48" s="184" t="s">
        <v>36</v>
      </c>
      <c r="D48" s="184" t="s">
        <v>7</v>
      </c>
      <c r="E48" s="184" t="s">
        <v>35</v>
      </c>
      <c r="F48" s="184" t="s">
        <v>36</v>
      </c>
      <c r="G48" s="184" t="s">
        <v>7</v>
      </c>
      <c r="I48" s="20"/>
      <c r="J48" s="20"/>
      <c r="K48" s="20"/>
      <c r="L48" s="20"/>
      <c r="M48" s="20"/>
    </row>
    <row r="49" spans="1:14" ht="15.75" hidden="1" customHeight="1" x14ac:dyDescent="0.2">
      <c r="A49" s="234" t="s">
        <v>348</v>
      </c>
      <c r="B49" s="211">
        <v>96</v>
      </c>
      <c r="C49" s="212">
        <f t="shared" ref="C49:C61" si="16">D49-B49</f>
        <v>6166</v>
      </c>
      <c r="D49" s="213">
        <v>6262</v>
      </c>
      <c r="E49" s="211">
        <v>177</v>
      </c>
      <c r="F49" s="212">
        <f t="shared" ref="F49:F61" si="17">G49-E49</f>
        <v>12351</v>
      </c>
      <c r="G49" s="213">
        <v>12528</v>
      </c>
    </row>
    <row r="50" spans="1:14" ht="15.75" hidden="1" customHeight="1" x14ac:dyDescent="0.2">
      <c r="A50" s="235" t="s">
        <v>349</v>
      </c>
      <c r="B50" s="211">
        <v>69</v>
      </c>
      <c r="C50" s="212">
        <f t="shared" si="16"/>
        <v>689</v>
      </c>
      <c r="D50" s="213">
        <v>758</v>
      </c>
      <c r="E50" s="211">
        <v>54</v>
      </c>
      <c r="F50" s="212">
        <f t="shared" si="17"/>
        <v>336</v>
      </c>
      <c r="G50" s="213">
        <v>390</v>
      </c>
      <c r="I50" s="88"/>
      <c r="J50" s="88"/>
      <c r="K50" s="88"/>
    </row>
    <row r="51" spans="1:14" ht="15.75" hidden="1" customHeight="1" x14ac:dyDescent="0.2">
      <c r="A51" s="235" t="s">
        <v>350</v>
      </c>
      <c r="B51" s="211">
        <v>13</v>
      </c>
      <c r="C51" s="212">
        <f t="shared" si="16"/>
        <v>224</v>
      </c>
      <c r="D51" s="213">
        <v>237</v>
      </c>
      <c r="E51" s="211">
        <v>9</v>
      </c>
      <c r="F51" s="212">
        <f t="shared" si="17"/>
        <v>234</v>
      </c>
      <c r="G51" s="213">
        <v>243</v>
      </c>
      <c r="I51" s="88"/>
      <c r="J51" s="88"/>
      <c r="K51" s="88"/>
      <c r="L51" s="88"/>
      <c r="M51" s="88"/>
      <c r="N51" s="88"/>
    </row>
    <row r="52" spans="1:14" ht="15.75" hidden="1" customHeight="1" x14ac:dyDescent="0.2">
      <c r="A52" s="233" t="s">
        <v>75</v>
      </c>
      <c r="B52" s="211">
        <v>1</v>
      </c>
      <c r="C52" s="212">
        <f t="shared" si="16"/>
        <v>166</v>
      </c>
      <c r="D52" s="213">
        <v>167</v>
      </c>
      <c r="E52" s="211">
        <v>2</v>
      </c>
      <c r="F52" s="212">
        <f t="shared" si="17"/>
        <v>166</v>
      </c>
      <c r="G52" s="213">
        <v>168</v>
      </c>
      <c r="I52" s="88"/>
      <c r="J52" s="88"/>
      <c r="K52" s="88"/>
      <c r="L52" s="88"/>
      <c r="M52" s="88"/>
      <c r="N52" s="88"/>
    </row>
    <row r="53" spans="1:14" ht="15.75" hidden="1" customHeight="1" x14ac:dyDescent="0.2">
      <c r="A53" s="236" t="s">
        <v>352</v>
      </c>
      <c r="B53" s="211">
        <v>9</v>
      </c>
      <c r="C53" s="212">
        <f t="shared" si="16"/>
        <v>2213</v>
      </c>
      <c r="D53" s="213">
        <v>2222</v>
      </c>
      <c r="E53" s="211">
        <v>7</v>
      </c>
      <c r="F53" s="212">
        <f t="shared" si="17"/>
        <v>2199</v>
      </c>
      <c r="G53" s="213">
        <v>2206</v>
      </c>
      <c r="I53" s="88"/>
      <c r="J53" s="88"/>
      <c r="K53" s="88"/>
      <c r="L53" s="88"/>
      <c r="M53" s="88"/>
      <c r="N53" s="88"/>
    </row>
    <row r="54" spans="1:14" ht="15.75" hidden="1" customHeight="1" x14ac:dyDescent="0.2">
      <c r="A54" s="237" t="s">
        <v>353</v>
      </c>
      <c r="B54" s="211">
        <v>60</v>
      </c>
      <c r="C54" s="212">
        <f t="shared" si="16"/>
        <v>2302</v>
      </c>
      <c r="D54" s="213">
        <v>2362</v>
      </c>
      <c r="E54" s="211">
        <v>58</v>
      </c>
      <c r="F54" s="212">
        <f t="shared" si="17"/>
        <v>2313</v>
      </c>
      <c r="G54" s="213">
        <v>2371</v>
      </c>
      <c r="I54" s="88"/>
      <c r="J54" s="88"/>
      <c r="K54" s="88"/>
      <c r="L54" s="88"/>
      <c r="M54" s="88"/>
      <c r="N54" s="88"/>
    </row>
    <row r="55" spans="1:14" ht="15.75" hidden="1" customHeight="1" x14ac:dyDescent="0.2">
      <c r="A55" s="236" t="s">
        <v>354</v>
      </c>
      <c r="B55" s="211">
        <v>11</v>
      </c>
      <c r="C55" s="212">
        <f t="shared" si="16"/>
        <v>1534</v>
      </c>
      <c r="D55" s="213">
        <v>1545</v>
      </c>
      <c r="E55" s="211">
        <v>11</v>
      </c>
      <c r="F55" s="212">
        <f t="shared" si="17"/>
        <v>1523</v>
      </c>
      <c r="G55" s="213">
        <v>1534</v>
      </c>
      <c r="I55" s="88"/>
      <c r="J55" s="88"/>
      <c r="K55" s="88"/>
      <c r="L55" s="88"/>
      <c r="M55" s="88"/>
      <c r="N55" s="88"/>
    </row>
    <row r="56" spans="1:14" ht="15.75" hidden="1" customHeight="1" x14ac:dyDescent="0.2">
      <c r="A56" s="238" t="s">
        <v>76</v>
      </c>
      <c r="B56" s="211">
        <v>16</v>
      </c>
      <c r="C56" s="212">
        <f t="shared" si="16"/>
        <v>524</v>
      </c>
      <c r="D56" s="213">
        <v>540</v>
      </c>
      <c r="E56" s="211">
        <v>15</v>
      </c>
      <c r="F56" s="212">
        <f t="shared" si="17"/>
        <v>539</v>
      </c>
      <c r="G56" s="213">
        <v>554</v>
      </c>
      <c r="I56" s="88"/>
      <c r="J56" s="88"/>
      <c r="K56" s="88"/>
      <c r="L56" s="88"/>
      <c r="M56" s="88"/>
      <c r="N56" s="88"/>
    </row>
    <row r="57" spans="1:14" ht="15.75" hidden="1" customHeight="1" x14ac:dyDescent="0.2">
      <c r="A57" s="234" t="s">
        <v>355</v>
      </c>
      <c r="B57" s="211">
        <v>3</v>
      </c>
      <c r="C57" s="212">
        <f t="shared" si="16"/>
        <v>1756</v>
      </c>
      <c r="D57" s="213">
        <v>1759</v>
      </c>
      <c r="E57" s="211">
        <v>5</v>
      </c>
      <c r="F57" s="212">
        <f t="shared" si="17"/>
        <v>1754</v>
      </c>
      <c r="G57" s="213">
        <v>1759</v>
      </c>
      <c r="I57" s="88"/>
      <c r="J57" s="88"/>
      <c r="K57" s="88"/>
      <c r="L57" s="88"/>
      <c r="M57" s="88"/>
      <c r="N57" s="88"/>
    </row>
    <row r="58" spans="1:14" ht="15.75" hidden="1" customHeight="1" x14ac:dyDescent="0.2">
      <c r="A58" s="234" t="s">
        <v>356</v>
      </c>
      <c r="B58" s="211">
        <v>25</v>
      </c>
      <c r="C58" s="212">
        <f t="shared" si="16"/>
        <v>338</v>
      </c>
      <c r="D58" s="213">
        <v>363</v>
      </c>
      <c r="E58" s="211">
        <v>50</v>
      </c>
      <c r="F58" s="212">
        <f t="shared" si="17"/>
        <v>311</v>
      </c>
      <c r="G58" s="213">
        <v>361</v>
      </c>
      <c r="I58" s="88"/>
      <c r="J58" s="88"/>
      <c r="K58" s="88"/>
      <c r="L58" s="88"/>
      <c r="M58" s="88"/>
      <c r="N58" s="88"/>
    </row>
    <row r="59" spans="1:14" ht="15.75" hidden="1" customHeight="1" x14ac:dyDescent="0.2">
      <c r="A59" s="239" t="s">
        <v>357</v>
      </c>
      <c r="B59" s="211">
        <v>36</v>
      </c>
      <c r="C59" s="212">
        <f t="shared" si="16"/>
        <v>1465</v>
      </c>
      <c r="D59" s="213">
        <v>1501</v>
      </c>
      <c r="E59" s="211">
        <v>41</v>
      </c>
      <c r="F59" s="212">
        <f t="shared" si="17"/>
        <v>1478</v>
      </c>
      <c r="G59" s="213">
        <v>1519</v>
      </c>
      <c r="I59" s="88"/>
      <c r="J59" s="88"/>
      <c r="K59" s="88"/>
      <c r="L59" s="88"/>
      <c r="M59" s="88"/>
      <c r="N59" s="88"/>
    </row>
    <row r="60" spans="1:14" ht="15.75" hidden="1" customHeight="1" x14ac:dyDescent="0.2">
      <c r="A60" s="236" t="s">
        <v>358</v>
      </c>
      <c r="B60" s="211">
        <v>37</v>
      </c>
      <c r="C60" s="212">
        <f t="shared" si="16"/>
        <v>4641</v>
      </c>
      <c r="D60" s="213">
        <v>4678</v>
      </c>
      <c r="E60" s="211">
        <v>65</v>
      </c>
      <c r="F60" s="212">
        <f t="shared" si="17"/>
        <v>4618</v>
      </c>
      <c r="G60" s="213">
        <v>4683</v>
      </c>
      <c r="I60" s="88"/>
      <c r="J60" s="88"/>
      <c r="K60" s="88"/>
      <c r="L60" s="88"/>
      <c r="M60" s="88"/>
      <c r="N60" s="88"/>
    </row>
    <row r="61" spans="1:14" ht="15.75" hidden="1" customHeight="1" x14ac:dyDescent="0.2">
      <c r="A61" s="239" t="s">
        <v>359</v>
      </c>
      <c r="B61" s="211">
        <v>0.01</v>
      </c>
      <c r="C61" s="212">
        <f t="shared" si="16"/>
        <v>265.99</v>
      </c>
      <c r="D61" s="213">
        <v>266</v>
      </c>
      <c r="E61" s="211">
        <v>1</v>
      </c>
      <c r="F61" s="212">
        <f t="shared" si="17"/>
        <v>262</v>
      </c>
      <c r="G61" s="213">
        <v>263</v>
      </c>
      <c r="I61" s="88"/>
      <c r="J61" s="88"/>
      <c r="K61" s="88"/>
      <c r="L61" s="88"/>
      <c r="M61" s="88"/>
      <c r="N61" s="88"/>
    </row>
    <row r="62" spans="1:14" ht="15.75" hidden="1" customHeight="1" x14ac:dyDescent="0.2">
      <c r="A62" s="185">
        <f>COUNT(B49:B61)</f>
        <v>13</v>
      </c>
      <c r="B62" s="214">
        <f t="shared" ref="B62:G62" si="18">SUM(B49:B61)</f>
        <v>376.01</v>
      </c>
      <c r="C62" s="214">
        <f t="shared" si="18"/>
        <v>22283.99</v>
      </c>
      <c r="D62" s="214">
        <f t="shared" si="18"/>
        <v>22660</v>
      </c>
      <c r="E62" s="214">
        <f t="shared" si="18"/>
        <v>495</v>
      </c>
      <c r="F62" s="214">
        <f t="shared" si="18"/>
        <v>28084</v>
      </c>
      <c r="G62" s="214">
        <f t="shared" si="18"/>
        <v>28579</v>
      </c>
      <c r="I62" s="88"/>
      <c r="J62" s="88"/>
      <c r="K62" s="88"/>
      <c r="L62" s="88"/>
      <c r="M62" s="88"/>
      <c r="N62" s="88"/>
    </row>
    <row r="63" spans="1:14" s="8" customFormat="1" ht="15.75" hidden="1" customHeight="1" x14ac:dyDescent="0.2">
      <c r="A63" s="171"/>
      <c r="B63" s="215"/>
      <c r="C63" s="216"/>
      <c r="D63" s="217"/>
      <c r="E63" s="215"/>
      <c r="F63" s="216"/>
      <c r="G63" s="217"/>
      <c r="I63" s="88"/>
      <c r="J63" s="88"/>
      <c r="K63" s="88"/>
      <c r="L63" s="88"/>
      <c r="M63" s="88"/>
      <c r="N63" s="88"/>
    </row>
    <row r="64" spans="1:14" s="8" customFormat="1" ht="15.75" hidden="1" customHeight="1" x14ac:dyDescent="0.2">
      <c r="A64" s="171"/>
      <c r="B64" s="215"/>
      <c r="C64" s="216"/>
      <c r="D64" s="217"/>
      <c r="E64" s="215"/>
      <c r="F64" s="216"/>
      <c r="G64" s="217"/>
      <c r="I64" s="88"/>
      <c r="J64" s="88"/>
      <c r="K64" s="88"/>
      <c r="L64" s="88"/>
      <c r="M64" s="88"/>
      <c r="N64" s="88"/>
    </row>
    <row r="65" spans="1:14" s="8" customFormat="1" ht="15.75" hidden="1" customHeight="1" x14ac:dyDescent="0.2">
      <c r="A65" s="171"/>
      <c r="B65" s="215"/>
      <c r="C65" s="216"/>
      <c r="D65" s="217"/>
      <c r="E65" s="215"/>
      <c r="F65" s="216"/>
      <c r="G65" s="217"/>
      <c r="I65" s="88"/>
      <c r="J65" s="88"/>
      <c r="K65" s="88"/>
      <c r="L65" s="88"/>
      <c r="M65" s="88"/>
      <c r="N65" s="88"/>
    </row>
    <row r="66" spans="1:14" s="8" customFormat="1" ht="15.75" hidden="1" customHeight="1" x14ac:dyDescent="0.2">
      <c r="A66" s="171"/>
      <c r="B66" s="215"/>
      <c r="C66" s="216"/>
      <c r="D66" s="217"/>
      <c r="E66" s="215"/>
      <c r="F66" s="216"/>
      <c r="G66" s="217"/>
      <c r="I66" s="88"/>
      <c r="J66" s="88"/>
      <c r="K66" s="88"/>
      <c r="L66" s="88"/>
      <c r="M66" s="88"/>
      <c r="N66" s="88"/>
    </row>
    <row r="67" spans="1:14" s="8" customFormat="1" ht="15.75" hidden="1" customHeight="1" x14ac:dyDescent="0.2">
      <c r="A67" s="218"/>
      <c r="B67" s="219"/>
      <c r="C67" s="219"/>
      <c r="D67" s="219"/>
      <c r="E67" s="219"/>
      <c r="F67" s="219"/>
      <c r="G67" s="219"/>
      <c r="I67" s="220"/>
      <c r="K67" s="88"/>
      <c r="L67" s="88"/>
      <c r="M67" s="88"/>
      <c r="N67" s="88"/>
    </row>
    <row r="68" spans="1:14" ht="15.75" hidden="1" customHeight="1" x14ac:dyDescent="0.2">
      <c r="A68" s="20"/>
      <c r="C68" s="95"/>
      <c r="D68" s="96"/>
      <c r="E68" s="96"/>
      <c r="F68" s="97"/>
      <c r="G68" s="98"/>
      <c r="I68" s="94"/>
      <c r="K68" s="88"/>
      <c r="L68" s="88"/>
      <c r="M68" s="88"/>
      <c r="N68" s="88"/>
    </row>
    <row r="69" spans="1:14" ht="15.75" customHeight="1" x14ac:dyDescent="0.2">
      <c r="K69" s="88"/>
      <c r="L69" s="88"/>
      <c r="M69" s="88"/>
      <c r="N69" s="88"/>
    </row>
    <row r="70" spans="1:14" ht="15.75" customHeight="1" thickBot="1" x14ac:dyDescent="0.25">
      <c r="K70" s="88"/>
      <c r="L70" s="88"/>
      <c r="M70" s="88"/>
      <c r="N70" s="88"/>
    </row>
    <row r="71" spans="1:14" ht="28.5" customHeight="1" thickBot="1" x14ac:dyDescent="0.25">
      <c r="A71" s="99"/>
      <c r="B71" s="100" t="s">
        <v>37</v>
      </c>
      <c r="C71" s="101">
        <v>1.7802812241555763E-2</v>
      </c>
      <c r="D71" s="367" t="s">
        <v>38</v>
      </c>
      <c r="E71" s="368"/>
      <c r="F71" s="369"/>
      <c r="H71" s="102"/>
    </row>
    <row r="72" spans="1:14" ht="28.5" customHeight="1" thickBot="1" x14ac:dyDescent="0.25">
      <c r="A72" s="103">
        <f>I37</f>
        <v>4.691664741030532E-3</v>
      </c>
      <c r="B72" s="104" t="s">
        <v>80</v>
      </c>
      <c r="C72" s="99"/>
      <c r="D72" s="105" t="s">
        <v>39</v>
      </c>
      <c r="E72" s="106" t="s">
        <v>40</v>
      </c>
      <c r="F72" s="105" t="s">
        <v>41</v>
      </c>
    </row>
    <row r="73" spans="1:14" ht="28.5" customHeight="1" thickBot="1" x14ac:dyDescent="0.25">
      <c r="A73" s="107">
        <f>E37</f>
        <v>3.7114481156931243</v>
      </c>
      <c r="B73" s="108" t="s">
        <v>42</v>
      </c>
      <c r="C73" s="109"/>
      <c r="D73" s="110">
        <v>0.83759606753385119</v>
      </c>
      <c r="E73" s="111">
        <v>0.68569555773179536</v>
      </c>
      <c r="F73" s="112">
        <v>1.0231467368242519</v>
      </c>
      <c r="G73" s="109"/>
    </row>
    <row r="74" spans="1:14" ht="28.5" hidden="1" customHeight="1" x14ac:dyDescent="0.2">
      <c r="A74" s="113"/>
      <c r="B74" s="104"/>
      <c r="C74" s="99"/>
      <c r="D74" s="99"/>
      <c r="E74" s="99"/>
      <c r="F74" s="99"/>
      <c r="G74" s="99"/>
    </row>
    <row r="75" spans="1:14" ht="28.5" hidden="1" customHeight="1" x14ac:dyDescent="0.2">
      <c r="A75" s="113"/>
      <c r="B75" s="114" t="s">
        <v>43</v>
      </c>
      <c r="C75" s="115"/>
      <c r="D75" s="116">
        <f>C71*D73</f>
        <v>1.4911565524570613E-2</v>
      </c>
      <c r="E75" s="117">
        <f>C71*E73</f>
        <v>1.2207309269168012E-2</v>
      </c>
      <c r="F75" s="118">
        <f>C71*F73</f>
        <v>1.8214889251242625E-2</v>
      </c>
      <c r="G75" s="99"/>
    </row>
    <row r="76" spans="1:14" ht="28.5" hidden="1" customHeight="1" x14ac:dyDescent="0.2">
      <c r="A76" s="113"/>
      <c r="B76" s="104"/>
      <c r="C76" s="99"/>
      <c r="D76" s="99"/>
      <c r="E76" s="99"/>
      <c r="F76" s="99"/>
      <c r="G76" s="99"/>
    </row>
    <row r="77" spans="1:14" ht="28.5" hidden="1" customHeight="1" x14ac:dyDescent="0.2">
      <c r="A77" s="113"/>
      <c r="B77" s="119"/>
      <c r="C77" s="120" t="s">
        <v>22</v>
      </c>
      <c r="D77" s="121">
        <f>C71-D75</f>
        <v>2.8912467169851502E-3</v>
      </c>
      <c r="E77" s="122">
        <f>C71-F75</f>
        <v>-4.120770096868627E-4</v>
      </c>
      <c r="F77" s="123">
        <f>C71-E75</f>
        <v>5.5955029723877506E-3</v>
      </c>
      <c r="G77" s="99"/>
    </row>
    <row r="78" spans="1:14" ht="28.5" hidden="1" customHeight="1" x14ac:dyDescent="0.2">
      <c r="A78" s="113"/>
      <c r="B78" s="124"/>
      <c r="C78" s="125" t="s">
        <v>23</v>
      </c>
      <c r="D78" s="126">
        <f>1/D77</f>
        <v>345.87155572899388</v>
      </c>
      <c r="E78" s="127">
        <f>1/F77</f>
        <v>178.71494393528545</v>
      </c>
      <c r="F78" s="128">
        <f>1/E77</f>
        <v>-2426.7308694554445</v>
      </c>
      <c r="G78" s="99"/>
    </row>
    <row r="79" spans="1:14" ht="28.5" hidden="1" customHeight="1" x14ac:dyDescent="0.2">
      <c r="A79" s="113"/>
      <c r="B79" s="104"/>
      <c r="C79" s="109"/>
      <c r="D79" s="109"/>
      <c r="E79" s="109"/>
      <c r="F79" s="109"/>
      <c r="G79" s="99"/>
    </row>
    <row r="80" spans="1:14" ht="28.5" hidden="1" customHeight="1" x14ac:dyDescent="0.2">
      <c r="A80" s="113"/>
      <c r="B80" s="129" t="s">
        <v>44</v>
      </c>
      <c r="C80" s="130" t="s">
        <v>45</v>
      </c>
      <c r="D80" s="131">
        <f>D78</f>
        <v>345.87155572899388</v>
      </c>
      <c r="E80" s="131">
        <f>E78</f>
        <v>178.71494393528545</v>
      </c>
      <c r="F80" s="131">
        <f>F78</f>
        <v>-2426.7308694554445</v>
      </c>
      <c r="G80" s="99"/>
    </row>
    <row r="81" spans="1:7" ht="28.5" hidden="1" customHeight="1" x14ac:dyDescent="0.2">
      <c r="A81" s="113"/>
      <c r="B81" s="132"/>
      <c r="C81" s="133" t="s">
        <v>46</v>
      </c>
      <c r="D81" s="134">
        <f>(1-C71)*D78</f>
        <v>339.71406936265583</v>
      </c>
      <c r="E81" s="134">
        <f>(1-C71)*E78</f>
        <v>175.5333153436454</v>
      </c>
      <c r="F81" s="134">
        <f>(1-C71)*F78</f>
        <v>-2383.528235425742</v>
      </c>
      <c r="G81" s="135"/>
    </row>
    <row r="82" spans="1:7" ht="28.5" hidden="1" customHeight="1" x14ac:dyDescent="0.2">
      <c r="A82" s="113"/>
      <c r="B82" s="136"/>
      <c r="C82" s="137" t="s">
        <v>47</v>
      </c>
      <c r="D82" s="138">
        <f>D78*D77</f>
        <v>1</v>
      </c>
      <c r="E82" s="138">
        <f>E78*F77</f>
        <v>0.99999999999999989</v>
      </c>
      <c r="F82" s="138">
        <f>F78*E77</f>
        <v>0.99999999999999989</v>
      </c>
      <c r="G82" s="135"/>
    </row>
    <row r="83" spans="1:7" ht="28.5" hidden="1" customHeight="1" x14ac:dyDescent="0.2">
      <c r="A83" s="113"/>
      <c r="B83" s="139"/>
      <c r="C83" s="140" t="s">
        <v>48</v>
      </c>
      <c r="D83" s="141">
        <f>(C71-D77)*D78</f>
        <v>5.1574863663380688</v>
      </c>
      <c r="E83" s="141">
        <f>(C71-F77)*E78</f>
        <v>2.1816285916400515</v>
      </c>
      <c r="F83" s="141">
        <f>(C71-E77)*F78</f>
        <v>-44.202634029702644</v>
      </c>
      <c r="G83" s="135"/>
    </row>
    <row r="84" spans="1:7" ht="28.5" hidden="1" customHeight="1" x14ac:dyDescent="0.2">
      <c r="A84" s="113"/>
      <c r="B84" s="142"/>
      <c r="C84" s="143"/>
      <c r="D84" s="144"/>
      <c r="E84" s="144"/>
      <c r="F84" s="144"/>
      <c r="G84" s="135"/>
    </row>
    <row r="85" spans="1:7" ht="28.5" hidden="1" customHeight="1" x14ac:dyDescent="0.2">
      <c r="A85" s="113"/>
      <c r="B85" s="129" t="s">
        <v>49</v>
      </c>
      <c r="C85" s="130" t="s">
        <v>50</v>
      </c>
      <c r="D85" s="131">
        <f>D78</f>
        <v>345.87155572899388</v>
      </c>
      <c r="E85" s="131">
        <f>E78</f>
        <v>178.71494393528545</v>
      </c>
      <c r="F85" s="131">
        <f>F78</f>
        <v>-2426.7308694554445</v>
      </c>
      <c r="G85" s="135"/>
    </row>
    <row r="86" spans="1:7" ht="28.5" hidden="1" customHeight="1" x14ac:dyDescent="0.2">
      <c r="A86" s="113"/>
      <c r="B86" s="132"/>
      <c r="C86" s="145" t="s">
        <v>46</v>
      </c>
      <c r="D86" s="134">
        <f>ABS((1-(C71-D77))*D78)</f>
        <v>340.71406936265583</v>
      </c>
      <c r="E86" s="134">
        <f>ABS((1-(C71-F77))*E78)</f>
        <v>176.5333153436454</v>
      </c>
      <c r="F86" s="134">
        <f>ABS((1-(C71-E77))*F78)</f>
        <v>2382.528235425742</v>
      </c>
      <c r="G86" s="99"/>
    </row>
    <row r="87" spans="1:7" ht="28.5" hidden="1" customHeight="1" x14ac:dyDescent="0.2">
      <c r="A87" s="113"/>
      <c r="B87" s="146"/>
      <c r="C87" s="147" t="s">
        <v>51</v>
      </c>
      <c r="D87" s="148">
        <f>D78*D77</f>
        <v>1</v>
      </c>
      <c r="E87" s="148">
        <f>E78*F77</f>
        <v>0.99999999999999989</v>
      </c>
      <c r="F87" s="148">
        <f>F78*E77</f>
        <v>0.99999999999999989</v>
      </c>
      <c r="G87" s="99"/>
    </row>
    <row r="88" spans="1:7" ht="28.5" hidden="1" customHeight="1" x14ac:dyDescent="0.2">
      <c r="A88" s="113"/>
      <c r="B88" s="149"/>
      <c r="C88" s="140" t="s">
        <v>52</v>
      </c>
      <c r="D88" s="141">
        <f>ABS(C71*D78)</f>
        <v>6.1574863663380688</v>
      </c>
      <c r="E88" s="141">
        <f>ABS(C71*E78)</f>
        <v>3.1816285916400515</v>
      </c>
      <c r="F88" s="141">
        <f>ABS(C71*F78)</f>
        <v>43.202634029702644</v>
      </c>
      <c r="G88" s="99"/>
    </row>
    <row r="89" spans="1:7" ht="28.5" hidden="1" customHeight="1" x14ac:dyDescent="0.2">
      <c r="A89" s="113"/>
      <c r="B89" s="150"/>
      <c r="C89" s="151"/>
      <c r="D89" s="152"/>
      <c r="E89" s="153"/>
      <c r="F89" s="152"/>
      <c r="G89" s="154"/>
    </row>
    <row r="90" spans="1:7" ht="28.5" hidden="1" customHeight="1" x14ac:dyDescent="0.2">
      <c r="A90" s="113"/>
      <c r="B90" s="155" t="s">
        <v>53</v>
      </c>
      <c r="C90" s="156"/>
      <c r="D90" s="156"/>
      <c r="E90" s="157">
        <f>ROUND(D73,2)</f>
        <v>0.84</v>
      </c>
      <c r="F90" s="158">
        <f>ROUND(D77,4)</f>
        <v>2.8999999999999998E-3</v>
      </c>
      <c r="G90" s="159">
        <f>ROUND(D78,0)</f>
        <v>346</v>
      </c>
    </row>
    <row r="91" spans="1:7" ht="28.5" hidden="1" customHeight="1" x14ac:dyDescent="0.2">
      <c r="A91" s="113"/>
      <c r="B91" s="160" t="s">
        <v>54</v>
      </c>
      <c r="C91" s="161">
        <f>ROUND(D75,4)</f>
        <v>1.49E-2</v>
      </c>
      <c r="D91" s="162">
        <f>ROUND(C71,4)</f>
        <v>1.78E-2</v>
      </c>
      <c r="E91" s="163">
        <f>ROUND(E73,2)</f>
        <v>0.69</v>
      </c>
      <c r="F91" s="164">
        <f>ROUND(E77,4)</f>
        <v>-4.0000000000000002E-4</v>
      </c>
      <c r="G91" s="165">
        <f>ROUND(E78,0)</f>
        <v>179</v>
      </c>
    </row>
    <row r="92" spans="1:7" ht="28.5" hidden="1" customHeight="1" x14ac:dyDescent="0.2">
      <c r="A92" s="113"/>
      <c r="B92" s="160" t="s">
        <v>55</v>
      </c>
      <c r="C92" s="166"/>
      <c r="D92" s="166"/>
      <c r="E92" s="163">
        <f>ROUND(F73,2)</f>
        <v>1.02</v>
      </c>
      <c r="F92" s="164">
        <f>ROUND(F77,4)</f>
        <v>5.5999999999999999E-3</v>
      </c>
      <c r="G92" s="165">
        <f>ROUND(F78,0)</f>
        <v>-2427</v>
      </c>
    </row>
    <row r="93" spans="1:7" ht="28.5" hidden="1" customHeight="1" x14ac:dyDescent="0.2">
      <c r="A93" s="113"/>
      <c r="B93" s="160" t="s">
        <v>56</v>
      </c>
      <c r="C93" s="167" t="s">
        <v>57</v>
      </c>
      <c r="D93" s="167" t="s">
        <v>58</v>
      </c>
      <c r="E93" s="168" t="s">
        <v>59</v>
      </c>
      <c r="F93" s="168" t="s">
        <v>60</v>
      </c>
      <c r="G93" s="167" t="s">
        <v>23</v>
      </c>
    </row>
    <row r="94" spans="1:7" ht="28.5" hidden="1" customHeight="1" x14ac:dyDescent="0.2">
      <c r="A94" s="113"/>
      <c r="B94" s="169" t="s">
        <v>61</v>
      </c>
      <c r="C94" s="167" t="str">
        <f>CONCATENATE(C91*100,B93)</f>
        <v>1,49%</v>
      </c>
      <c r="D94" s="167" t="str">
        <f>CONCATENATE(D91*100,B93)</f>
        <v>1,78%</v>
      </c>
      <c r="E94" s="167" t="str">
        <f>CONCATENATE(E90," ",B90,E91,B91,E92,B92)</f>
        <v>0,84 (0,69-1,02)</v>
      </c>
      <c r="F94" s="167" t="str">
        <f>CONCATENATE(F90*100,B93," ",B90,F91*100,B93," ",B94," ",F92*100,B93,B92)</f>
        <v>0,29% (-0,04% a 0,56%)</v>
      </c>
      <c r="G94" s="167" t="str">
        <f>CONCATENATE(G90," ",B90,G91," ",B94," ",G92,B92)</f>
        <v>346 (179 a -2427)</v>
      </c>
    </row>
    <row r="95" spans="1:7" ht="28.5" hidden="1" customHeight="1" x14ac:dyDescent="0.2">
      <c r="A95" s="170"/>
      <c r="B95" s="171"/>
      <c r="C95" s="172"/>
      <c r="D95" s="172"/>
      <c r="E95" s="172"/>
      <c r="F95" s="172"/>
      <c r="G95" s="172"/>
    </row>
    <row r="96" spans="1:7" ht="28.5" customHeight="1" x14ac:dyDescent="0.2">
      <c r="A96" s="103">
        <f>A72*A73</f>
        <v>1.7412870262561636E-2</v>
      </c>
      <c r="B96" s="104" t="s">
        <v>62</v>
      </c>
      <c r="C96" s="99"/>
      <c r="D96" s="99"/>
      <c r="E96" s="99"/>
      <c r="F96" s="99"/>
      <c r="G96" s="99"/>
    </row>
    <row r="97" spans="1:7" ht="28.5" customHeight="1" x14ac:dyDescent="0.2">
      <c r="A97" s="173"/>
      <c r="B97" s="99"/>
      <c r="C97" s="174" t="s">
        <v>63</v>
      </c>
      <c r="D97" s="174" t="s">
        <v>58</v>
      </c>
      <c r="E97" s="174" t="s">
        <v>59</v>
      </c>
      <c r="F97" s="174" t="s">
        <v>22</v>
      </c>
      <c r="G97" s="174" t="s">
        <v>23</v>
      </c>
    </row>
    <row r="98" spans="1:7" ht="28.5" customHeight="1" x14ac:dyDescent="0.2">
      <c r="A98" s="175"/>
      <c r="B98" s="176"/>
      <c r="C98" s="177" t="str">
        <f>C94</f>
        <v>1,49%</v>
      </c>
      <c r="D98" s="177" t="str">
        <f>D94</f>
        <v>1,78%</v>
      </c>
      <c r="E98" s="177" t="str">
        <f>E94</f>
        <v>0,84 (0,69-1,02)</v>
      </c>
      <c r="F98" s="177" t="str">
        <f>F94</f>
        <v>0,29% (-0,04% a 0,56%)</v>
      </c>
      <c r="G98" s="177" t="str">
        <f>G94</f>
        <v>346 (179 a -2427)</v>
      </c>
    </row>
    <row r="99" spans="1:7" ht="12" customHeight="1" x14ac:dyDescent="0.2"/>
    <row r="100" spans="1:7" ht="15.95" customHeight="1" x14ac:dyDescent="0.2"/>
    <row r="101" spans="1:7" ht="15.95" customHeight="1" x14ac:dyDescent="0.2"/>
    <row r="102" spans="1:7" ht="15.95" customHeight="1" x14ac:dyDescent="0.2"/>
    <row r="103" spans="1:7" ht="15.95" customHeight="1" x14ac:dyDescent="0.2"/>
    <row r="104" spans="1:7" ht="15.95" customHeight="1" x14ac:dyDescent="0.2"/>
    <row r="105" spans="1:7" ht="15.95" customHeight="1" x14ac:dyDescent="0.2"/>
    <row r="106" spans="1:7" ht="15.95" customHeight="1" x14ac:dyDescent="0.2"/>
    <row r="107" spans="1:7" ht="15.95" customHeight="1" x14ac:dyDescent="0.2"/>
    <row r="108" spans="1:7" ht="15.95" customHeight="1" x14ac:dyDescent="0.2"/>
    <row r="109" spans="1:7" ht="15.95" customHeight="1" x14ac:dyDescent="0.2"/>
    <row r="110" spans="1:7" ht="15.95" customHeight="1" x14ac:dyDescent="0.2"/>
    <row r="111" spans="1:7" ht="15.95" customHeight="1" x14ac:dyDescent="0.2"/>
    <row r="112" spans="1:7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</sheetData>
  <mergeCells count="23">
    <mergeCell ref="K3:L3"/>
    <mergeCell ref="A21:O21"/>
    <mergeCell ref="D71:F71"/>
    <mergeCell ref="A24:A36"/>
    <mergeCell ref="L22:O22"/>
    <mergeCell ref="B39:I39"/>
    <mergeCell ref="A40:A41"/>
    <mergeCell ref="B47:D47"/>
    <mergeCell ref="E47:G47"/>
    <mergeCell ref="F22:F23"/>
    <mergeCell ref="G22:G23"/>
    <mergeCell ref="H22:H23"/>
    <mergeCell ref="I22:I23"/>
    <mergeCell ref="J22:J23"/>
    <mergeCell ref="K22:K23"/>
    <mergeCell ref="A22:A23"/>
    <mergeCell ref="D22:D23"/>
    <mergeCell ref="E22:E23"/>
    <mergeCell ref="B3:D3"/>
    <mergeCell ref="E3:F3"/>
    <mergeCell ref="H3:J3"/>
    <mergeCell ref="B22:B23"/>
    <mergeCell ref="C22:C23"/>
  </mergeCells>
  <pageMargins left="0.7" right="0.7" top="0.75" bottom="0.75" header="0.3" footer="0.3"/>
  <pageSetup paperSize="9" orientation="portrait" horizontalDpi="300" verticalDpi="300" r:id="rId1"/>
  <ignoredErrors>
    <ignoredError sqref="G18" formula="1"/>
    <ignoredError sqref="J41:K41 M41:N4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opLeftCell="A20" zoomScale="80" zoomScaleNormal="80" workbookViewId="0">
      <selection activeCell="A20" sqref="A20"/>
    </sheetView>
  </sheetViews>
  <sheetFormatPr baseColWidth="10" defaultColWidth="16" defaultRowHeight="28.5" customHeight="1" x14ac:dyDescent="0.2"/>
  <cols>
    <col min="1" max="1" width="21.7109375" style="1" customWidth="1"/>
    <col min="2" max="2" width="27.57031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20.7109375" style="1" customWidth="1"/>
    <col min="7" max="7" width="12.5703125" style="1" customWidth="1"/>
    <col min="8" max="8" width="15.28515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0.5703125" style="1" customWidth="1"/>
    <col min="15" max="15" width="16.7109375" style="1" customWidth="1"/>
    <col min="16" max="16" width="16" style="1"/>
    <col min="17" max="17" width="13.85546875" style="1" hidden="1" customWidth="1"/>
    <col min="18" max="18" width="0" style="1" hidden="1" customWidth="1"/>
    <col min="19" max="19" width="34.85546875" style="1" customWidth="1"/>
    <col min="20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28" ht="11.25" hidden="1" customHeight="1" x14ac:dyDescent="0.25">
      <c r="S1" s="3"/>
      <c r="T1"/>
      <c r="U1"/>
      <c r="V1"/>
      <c r="W1"/>
      <c r="X1"/>
      <c r="Y1"/>
      <c r="Z1"/>
      <c r="AA1"/>
      <c r="AB1"/>
    </row>
    <row r="2" spans="1:28" ht="30" hidden="1" customHeight="1" x14ac:dyDescent="0.25">
      <c r="A2" s="4" t="s">
        <v>394</v>
      </c>
      <c r="B2" s="5"/>
      <c r="C2" s="5"/>
      <c r="O2" s="6"/>
      <c r="P2" s="7"/>
      <c r="Q2" s="8"/>
      <c r="S2" s="3"/>
      <c r="T2"/>
      <c r="U2"/>
      <c r="V2"/>
      <c r="W2"/>
      <c r="X2"/>
      <c r="Y2"/>
      <c r="Z2"/>
      <c r="AA2"/>
      <c r="AB2"/>
    </row>
    <row r="3" spans="1:28" ht="30" hidden="1" customHeight="1" x14ac:dyDescent="0.25">
      <c r="A3" s="9"/>
      <c r="B3" s="384" t="s">
        <v>0</v>
      </c>
      <c r="C3" s="385"/>
      <c r="D3" s="386"/>
      <c r="E3" s="384" t="s">
        <v>1</v>
      </c>
      <c r="F3" s="386"/>
      <c r="G3" s="10" t="s">
        <v>2</v>
      </c>
      <c r="H3" s="384" t="s">
        <v>3</v>
      </c>
      <c r="I3" s="385"/>
      <c r="J3" s="386"/>
      <c r="K3" s="384" t="s">
        <v>4</v>
      </c>
      <c r="L3" s="386"/>
      <c r="M3" s="10" t="s">
        <v>5</v>
      </c>
      <c r="N3" s="7"/>
      <c r="S3" s="3"/>
      <c r="T3"/>
      <c r="U3"/>
      <c r="V3"/>
      <c r="W3"/>
      <c r="X3"/>
      <c r="Y3"/>
      <c r="Z3"/>
      <c r="AA3"/>
      <c r="AB3"/>
    </row>
    <row r="4" spans="1:28" ht="30" hidden="1" customHeight="1" x14ac:dyDescent="0.25">
      <c r="A4" s="231" t="s">
        <v>6</v>
      </c>
      <c r="B4" s="11" t="s">
        <v>68</v>
      </c>
      <c r="C4" s="12" t="s">
        <v>390</v>
      </c>
      <c r="D4" s="11" t="s">
        <v>7</v>
      </c>
      <c r="E4" s="12" t="s">
        <v>68</v>
      </c>
      <c r="F4" s="12" t="s">
        <v>390</v>
      </c>
      <c r="G4" s="13" t="s">
        <v>8</v>
      </c>
      <c r="H4" s="14" t="s">
        <v>68</v>
      </c>
      <c r="I4" s="15" t="s">
        <v>390</v>
      </c>
      <c r="J4" s="14" t="s">
        <v>7</v>
      </c>
      <c r="K4" s="11" t="s">
        <v>68</v>
      </c>
      <c r="L4" s="12" t="s">
        <v>390</v>
      </c>
      <c r="M4" s="13" t="s">
        <v>8</v>
      </c>
      <c r="N4" s="7"/>
      <c r="O4" s="1" t="s">
        <v>9</v>
      </c>
      <c r="P4" s="1" t="s">
        <v>9</v>
      </c>
      <c r="S4" s="3"/>
      <c r="T4"/>
      <c r="U4"/>
      <c r="V4"/>
      <c r="W4"/>
      <c r="X4"/>
      <c r="Y4"/>
      <c r="Z4"/>
      <c r="AA4"/>
      <c r="AB4"/>
    </row>
    <row r="5" spans="1:28" ht="18" hidden="1" customHeight="1" x14ac:dyDescent="0.25">
      <c r="A5" s="241" t="s">
        <v>369</v>
      </c>
      <c r="B5" s="187">
        <v>6262</v>
      </c>
      <c r="C5" s="187">
        <v>12528</v>
      </c>
      <c r="D5" s="188">
        <f t="shared" ref="D5:D17" si="0">B5+C5</f>
        <v>18790</v>
      </c>
      <c r="E5" s="191">
        <v>99</v>
      </c>
      <c r="F5" s="191">
        <v>242</v>
      </c>
      <c r="G5" s="189">
        <v>3.8</v>
      </c>
      <c r="H5" s="192">
        <f t="shared" ref="H5:H17" si="1">B5*G5</f>
        <v>23795.599999999999</v>
      </c>
      <c r="I5" s="192">
        <f t="shared" ref="I5:I17" si="2">C5*G5</f>
        <v>47606.399999999994</v>
      </c>
      <c r="J5" s="192">
        <f>H5+I5</f>
        <v>71402</v>
      </c>
      <c r="K5" s="16">
        <f>E5/H5</f>
        <v>4.1604330212308164E-3</v>
      </c>
      <c r="L5" s="16">
        <f>F5/I5</f>
        <v>5.0833501377965992E-3</v>
      </c>
      <c r="M5" s="17">
        <v>61.5</v>
      </c>
      <c r="N5" s="18">
        <f t="shared" ref="N5:N17" si="3">M5*D5</f>
        <v>1155585</v>
      </c>
      <c r="O5" s="19" t="str">
        <f>CONCATENATE(E5," ",$O$4," ",B5)</f>
        <v>99 / 6262</v>
      </c>
      <c r="P5" s="19" t="str">
        <f>CONCATENATE(F5," ",$P$4," ",C5)</f>
        <v>242 / 12528</v>
      </c>
      <c r="S5" s="3"/>
      <c r="T5"/>
      <c r="U5"/>
      <c r="V5"/>
      <c r="W5"/>
      <c r="X5"/>
      <c r="Y5"/>
      <c r="Z5"/>
      <c r="AA5"/>
      <c r="AB5"/>
    </row>
    <row r="6" spans="1:28" ht="18" hidden="1" customHeight="1" x14ac:dyDescent="0.25">
      <c r="A6" s="241" t="s">
        <v>370</v>
      </c>
      <c r="B6" s="187">
        <v>758</v>
      </c>
      <c r="C6" s="187">
        <v>390</v>
      </c>
      <c r="D6" s="188">
        <f t="shared" si="0"/>
        <v>1148</v>
      </c>
      <c r="E6" s="191">
        <v>10</v>
      </c>
      <c r="F6" s="191">
        <v>69</v>
      </c>
      <c r="G6" s="189">
        <v>3.4</v>
      </c>
      <c r="H6" s="192">
        <f t="shared" si="1"/>
        <v>2577.1999999999998</v>
      </c>
      <c r="I6" s="192">
        <f t="shared" si="2"/>
        <v>1326</v>
      </c>
      <c r="J6" s="192">
        <f t="shared" ref="J6:J17" si="4">H6+I6</f>
        <v>3903.2</v>
      </c>
      <c r="K6" s="16">
        <f t="shared" ref="K6:L17" si="5">E6/H6</f>
        <v>3.8801800403538726E-3</v>
      </c>
      <c r="L6" s="16">
        <f t="shared" si="5"/>
        <v>5.2036199095022627E-2</v>
      </c>
      <c r="M6" s="17">
        <v>56</v>
      </c>
      <c r="N6" s="18">
        <f t="shared" si="3"/>
        <v>64288</v>
      </c>
      <c r="O6" s="19" t="str">
        <f t="shared" ref="O6:O17" si="6">CONCATENATE(E6," ",$O$4," ",B6)</f>
        <v>10 / 758</v>
      </c>
      <c r="P6" s="19" t="str">
        <f t="shared" ref="P6:P17" si="7">CONCATENATE(F6," ",$P$4," ",C6)</f>
        <v>69 / 390</v>
      </c>
      <c r="S6" s="3"/>
      <c r="T6"/>
      <c r="U6"/>
      <c r="V6"/>
      <c r="W6"/>
      <c r="X6"/>
      <c r="Y6"/>
      <c r="Z6"/>
      <c r="AA6"/>
      <c r="AB6"/>
    </row>
    <row r="7" spans="1:28" ht="18" hidden="1" customHeight="1" x14ac:dyDescent="0.25">
      <c r="A7" s="241" t="s">
        <v>371</v>
      </c>
      <c r="B7" s="187">
        <v>237</v>
      </c>
      <c r="C7" s="187">
        <v>233</v>
      </c>
      <c r="D7" s="188">
        <f t="shared" si="0"/>
        <v>470</v>
      </c>
      <c r="E7" s="191">
        <v>16</v>
      </c>
      <c r="F7" s="191">
        <v>14</v>
      </c>
      <c r="G7" s="189">
        <v>5</v>
      </c>
      <c r="H7" s="192">
        <f t="shared" si="1"/>
        <v>1185</v>
      </c>
      <c r="I7" s="192">
        <f t="shared" si="2"/>
        <v>1165</v>
      </c>
      <c r="J7" s="192">
        <f t="shared" si="4"/>
        <v>2350</v>
      </c>
      <c r="K7" s="16">
        <f t="shared" si="5"/>
        <v>1.350210970464135E-2</v>
      </c>
      <c r="L7" s="16">
        <f t="shared" si="5"/>
        <v>1.201716738197425E-2</v>
      </c>
      <c r="M7" s="17">
        <v>57.3</v>
      </c>
      <c r="N7" s="18">
        <f t="shared" si="3"/>
        <v>26931</v>
      </c>
      <c r="O7" s="19" t="str">
        <f t="shared" si="6"/>
        <v>16 / 237</v>
      </c>
      <c r="P7" s="19" t="str">
        <f t="shared" si="7"/>
        <v>14 / 233</v>
      </c>
      <c r="S7" s="3"/>
      <c r="T7"/>
      <c r="U7"/>
      <c r="V7"/>
      <c r="W7"/>
      <c r="X7"/>
      <c r="Y7"/>
      <c r="Z7"/>
      <c r="AA7"/>
      <c r="AB7"/>
    </row>
    <row r="8" spans="1:28" ht="18" hidden="1" customHeight="1" x14ac:dyDescent="0.25">
      <c r="A8" s="242" t="s">
        <v>372</v>
      </c>
      <c r="B8" s="187">
        <v>237</v>
      </c>
      <c r="C8" s="187">
        <v>243</v>
      </c>
      <c r="D8" s="188">
        <f t="shared" si="0"/>
        <v>480</v>
      </c>
      <c r="E8" s="191">
        <v>19</v>
      </c>
      <c r="F8" s="191">
        <v>15</v>
      </c>
      <c r="G8" s="189">
        <v>5</v>
      </c>
      <c r="H8" s="192">
        <f t="shared" si="1"/>
        <v>1185</v>
      </c>
      <c r="I8" s="192">
        <f t="shared" si="2"/>
        <v>1215</v>
      </c>
      <c r="J8" s="192">
        <f t="shared" si="4"/>
        <v>2400</v>
      </c>
      <c r="K8" s="16">
        <f t="shared" si="5"/>
        <v>1.6033755274261603E-2</v>
      </c>
      <c r="L8" s="16">
        <f t="shared" si="5"/>
        <v>1.2345679012345678E-2</v>
      </c>
      <c r="M8" s="17">
        <v>59</v>
      </c>
      <c r="N8" s="18">
        <f t="shared" si="3"/>
        <v>28320</v>
      </c>
      <c r="O8" s="19" t="str">
        <f t="shared" si="6"/>
        <v>19 / 237</v>
      </c>
      <c r="P8" s="19" t="str">
        <f t="shared" si="7"/>
        <v>15 / 243</v>
      </c>
      <c r="S8" s="3"/>
      <c r="T8"/>
      <c r="U8"/>
      <c r="V8"/>
      <c r="W8"/>
      <c r="X8"/>
      <c r="Y8"/>
      <c r="Z8"/>
      <c r="AA8"/>
      <c r="AB8"/>
    </row>
    <row r="9" spans="1:28" ht="18" hidden="1" customHeight="1" x14ac:dyDescent="0.25">
      <c r="A9" s="241" t="s">
        <v>376</v>
      </c>
      <c r="B9" s="187">
        <v>2222</v>
      </c>
      <c r="C9" s="187">
        <v>2206</v>
      </c>
      <c r="D9" s="188">
        <f t="shared" si="0"/>
        <v>4428</v>
      </c>
      <c r="E9" s="191">
        <v>6</v>
      </c>
      <c r="F9" s="191">
        <v>6</v>
      </c>
      <c r="G9" s="189">
        <v>2</v>
      </c>
      <c r="H9" s="192">
        <f t="shared" si="1"/>
        <v>4444</v>
      </c>
      <c r="I9" s="192">
        <f t="shared" si="2"/>
        <v>4412</v>
      </c>
      <c r="J9" s="192">
        <f t="shared" si="4"/>
        <v>8856</v>
      </c>
      <c r="K9" s="16">
        <f t="shared" si="5"/>
        <v>1.3501350135013501E-3</v>
      </c>
      <c r="L9" s="16">
        <f t="shared" si="5"/>
        <v>1.3599274705349048E-3</v>
      </c>
      <c r="M9" s="17">
        <v>73.599999999999994</v>
      </c>
      <c r="N9" s="18">
        <f t="shared" si="3"/>
        <v>325900.79999999999</v>
      </c>
      <c r="O9" s="19" t="str">
        <f t="shared" si="6"/>
        <v>6 / 2222</v>
      </c>
      <c r="P9" s="19" t="str">
        <f t="shared" si="7"/>
        <v>6 / 2206</v>
      </c>
      <c r="S9" s="3"/>
      <c r="T9"/>
      <c r="U9"/>
      <c r="V9"/>
      <c r="W9"/>
      <c r="X9"/>
      <c r="Y9"/>
      <c r="Z9"/>
      <c r="AA9"/>
      <c r="AB9"/>
    </row>
    <row r="10" spans="1:28" ht="18" hidden="1" customHeight="1" x14ac:dyDescent="0.25">
      <c r="A10" s="241" t="s">
        <v>377</v>
      </c>
      <c r="B10" s="187">
        <v>557</v>
      </c>
      <c r="C10" s="187">
        <v>553</v>
      </c>
      <c r="D10" s="188">
        <f t="shared" si="0"/>
        <v>1110</v>
      </c>
      <c r="E10" s="191">
        <v>4</v>
      </c>
      <c r="F10" s="191">
        <v>6</v>
      </c>
      <c r="G10" s="189">
        <v>2</v>
      </c>
      <c r="H10" s="192">
        <f t="shared" si="1"/>
        <v>1114</v>
      </c>
      <c r="I10" s="192">
        <f t="shared" si="2"/>
        <v>1106</v>
      </c>
      <c r="J10" s="192">
        <f t="shared" si="4"/>
        <v>2220</v>
      </c>
      <c r="K10" s="16">
        <f t="shared" si="5"/>
        <v>3.5906642728904849E-3</v>
      </c>
      <c r="L10" s="16">
        <f t="shared" si="5"/>
        <v>5.4249547920433997E-3</v>
      </c>
      <c r="M10" s="17">
        <v>67</v>
      </c>
      <c r="N10" s="18">
        <f t="shared" si="3"/>
        <v>74370</v>
      </c>
      <c r="O10" s="19" t="str">
        <f t="shared" si="6"/>
        <v>4 / 557</v>
      </c>
      <c r="P10" s="19" t="str">
        <f t="shared" si="7"/>
        <v>6 / 553</v>
      </c>
      <c r="S10" s="3"/>
      <c r="T10"/>
      <c r="U10"/>
      <c r="V10"/>
      <c r="W10"/>
      <c r="X10"/>
      <c r="Y10"/>
      <c r="Z10"/>
      <c r="AA10"/>
      <c r="AB10"/>
    </row>
    <row r="11" spans="1:28" ht="18" hidden="1" customHeight="1" x14ac:dyDescent="0.25">
      <c r="A11" s="241" t="s">
        <v>378</v>
      </c>
      <c r="B11" s="187">
        <v>2362</v>
      </c>
      <c r="C11" s="187">
        <v>2371</v>
      </c>
      <c r="D11" s="188">
        <f t="shared" si="0"/>
        <v>4733</v>
      </c>
      <c r="E11" s="191">
        <v>126</v>
      </c>
      <c r="F11" s="191">
        <v>146</v>
      </c>
      <c r="G11" s="189">
        <v>4.7</v>
      </c>
      <c r="H11" s="192">
        <f t="shared" si="1"/>
        <v>11101.4</v>
      </c>
      <c r="I11" s="192">
        <f t="shared" si="2"/>
        <v>11143.7</v>
      </c>
      <c r="J11" s="192">
        <f t="shared" si="4"/>
        <v>22245.1</v>
      </c>
      <c r="K11" s="16">
        <f t="shared" si="5"/>
        <v>1.134991982993136E-2</v>
      </c>
      <c r="L11" s="16">
        <f t="shared" si="5"/>
        <v>1.3101573086138355E-2</v>
      </c>
      <c r="M11" s="17">
        <v>62.2</v>
      </c>
      <c r="N11" s="18">
        <f t="shared" si="3"/>
        <v>294392.60000000003</v>
      </c>
      <c r="O11" s="19" t="str">
        <f t="shared" si="6"/>
        <v>126 / 2362</v>
      </c>
      <c r="P11" s="19" t="str">
        <f t="shared" si="7"/>
        <v>146 / 2371</v>
      </c>
      <c r="S11" s="3"/>
      <c r="T11"/>
      <c r="U11"/>
      <c r="V11"/>
      <c r="W11"/>
      <c r="X11"/>
      <c r="Y11"/>
      <c r="Z11"/>
      <c r="AA11"/>
      <c r="AB11"/>
    </row>
    <row r="12" spans="1:28" ht="18" hidden="1" customHeight="1" x14ac:dyDescent="0.25">
      <c r="A12" s="241" t="s">
        <v>379</v>
      </c>
      <c r="B12" s="187">
        <v>1545</v>
      </c>
      <c r="C12" s="187">
        <v>1534</v>
      </c>
      <c r="D12" s="188">
        <f t="shared" si="0"/>
        <v>3079</v>
      </c>
      <c r="E12" s="191">
        <v>5</v>
      </c>
      <c r="F12" s="191">
        <v>4</v>
      </c>
      <c r="G12" s="189">
        <v>3.07</v>
      </c>
      <c r="H12" s="192">
        <f t="shared" si="1"/>
        <v>4743.1499999999996</v>
      </c>
      <c r="I12" s="192">
        <f t="shared" si="2"/>
        <v>4709.38</v>
      </c>
      <c r="J12" s="192">
        <f t="shared" si="4"/>
        <v>9452.5299999999988</v>
      </c>
      <c r="K12" s="16">
        <f t="shared" si="5"/>
        <v>1.0541517767728198E-3</v>
      </c>
      <c r="L12" s="16">
        <f t="shared" si="5"/>
        <v>8.4936870670873871E-4</v>
      </c>
      <c r="M12" s="17">
        <v>76.099999999999994</v>
      </c>
      <c r="N12" s="18">
        <f t="shared" si="3"/>
        <v>234311.9</v>
      </c>
      <c r="O12" s="19" t="str">
        <f t="shared" si="6"/>
        <v>5 / 1545</v>
      </c>
      <c r="P12" s="19" t="str">
        <f t="shared" si="7"/>
        <v>4 / 1534</v>
      </c>
      <c r="S12" s="3"/>
      <c r="T12"/>
      <c r="U12"/>
      <c r="V12"/>
      <c r="W12"/>
      <c r="X12"/>
      <c r="Y12"/>
      <c r="Z12"/>
      <c r="AA12"/>
      <c r="AB12"/>
    </row>
    <row r="13" spans="1:28" ht="18" hidden="1" customHeight="1" x14ac:dyDescent="0.25">
      <c r="A13" s="241" t="s">
        <v>381</v>
      </c>
      <c r="B13" s="187">
        <v>1759</v>
      </c>
      <c r="C13" s="187">
        <v>1759</v>
      </c>
      <c r="D13" s="188">
        <f t="shared" si="0"/>
        <v>3518</v>
      </c>
      <c r="E13" s="191">
        <v>25</v>
      </c>
      <c r="F13" s="191">
        <v>28</v>
      </c>
      <c r="G13" s="189">
        <v>4.9000000000000004</v>
      </c>
      <c r="H13" s="192">
        <f t="shared" si="1"/>
        <v>8619.1</v>
      </c>
      <c r="I13" s="192">
        <f t="shared" si="2"/>
        <v>8619.1</v>
      </c>
      <c r="J13" s="192">
        <f t="shared" si="4"/>
        <v>17238.2</v>
      </c>
      <c r="K13" s="16">
        <f t="shared" si="5"/>
        <v>2.9005348586279307E-3</v>
      </c>
      <c r="L13" s="16">
        <f t="shared" si="5"/>
        <v>3.2485990416632827E-3</v>
      </c>
      <c r="M13" s="17">
        <v>59.6</v>
      </c>
      <c r="N13" s="18">
        <f t="shared" si="3"/>
        <v>209672.80000000002</v>
      </c>
      <c r="O13" s="19" t="str">
        <f t="shared" si="6"/>
        <v>25 / 1759</v>
      </c>
      <c r="P13" s="19" t="str">
        <f t="shared" si="7"/>
        <v>28 / 1759</v>
      </c>
      <c r="S13" s="3"/>
      <c r="T13"/>
      <c r="U13"/>
      <c r="V13"/>
      <c r="W13"/>
      <c r="X13"/>
      <c r="Y13"/>
      <c r="Z13"/>
      <c r="AA13"/>
      <c r="AB13"/>
    </row>
    <row r="14" spans="1:28" ht="18" hidden="1" customHeight="1" x14ac:dyDescent="0.25">
      <c r="A14" s="241" t="s">
        <v>382</v>
      </c>
      <c r="B14" s="187">
        <v>363</v>
      </c>
      <c r="C14" s="187">
        <v>361</v>
      </c>
      <c r="D14" s="188">
        <f t="shared" si="0"/>
        <v>724</v>
      </c>
      <c r="E14" s="191">
        <v>9</v>
      </c>
      <c r="F14" s="191">
        <v>9</v>
      </c>
      <c r="G14" s="189">
        <v>4</v>
      </c>
      <c r="H14" s="192">
        <f t="shared" si="1"/>
        <v>1452</v>
      </c>
      <c r="I14" s="192">
        <f t="shared" si="2"/>
        <v>1444</v>
      </c>
      <c r="J14" s="192">
        <f t="shared" si="4"/>
        <v>2896</v>
      </c>
      <c r="K14" s="16">
        <f t="shared" si="5"/>
        <v>6.1983471074380167E-3</v>
      </c>
      <c r="L14" s="16">
        <f t="shared" si="5"/>
        <v>6.2326869806094186E-3</v>
      </c>
      <c r="M14" s="17">
        <v>76.5</v>
      </c>
      <c r="N14" s="18">
        <f t="shared" si="3"/>
        <v>55386</v>
      </c>
      <c r="O14" s="19" t="str">
        <f t="shared" si="6"/>
        <v>9 / 363</v>
      </c>
      <c r="P14" s="19" t="str">
        <f t="shared" si="7"/>
        <v>9 / 361</v>
      </c>
      <c r="S14" s="3"/>
      <c r="T14"/>
      <c r="U14"/>
      <c r="V14"/>
      <c r="W14"/>
      <c r="X14"/>
      <c r="Y14"/>
      <c r="Z14"/>
      <c r="AA14"/>
      <c r="AB14"/>
    </row>
    <row r="15" spans="1:28" ht="18" hidden="1" customHeight="1" x14ac:dyDescent="0.25">
      <c r="A15" s="241" t="s">
        <v>383</v>
      </c>
      <c r="B15" s="187">
        <v>1501</v>
      </c>
      <c r="C15" s="187">
        <v>1519</v>
      </c>
      <c r="D15" s="188">
        <f t="shared" si="0"/>
        <v>3020</v>
      </c>
      <c r="E15" s="191">
        <v>125</v>
      </c>
      <c r="F15" s="191">
        <v>152</v>
      </c>
      <c r="G15" s="189">
        <v>3.7</v>
      </c>
      <c r="H15" s="192">
        <f t="shared" si="1"/>
        <v>5553.7</v>
      </c>
      <c r="I15" s="192">
        <f t="shared" si="2"/>
        <v>5620.3</v>
      </c>
      <c r="J15" s="192">
        <f t="shared" si="4"/>
        <v>11174</v>
      </c>
      <c r="K15" s="16">
        <f t="shared" si="5"/>
        <v>2.2507517510848625E-2</v>
      </c>
      <c r="L15" s="16">
        <f t="shared" si="5"/>
        <v>2.704481967154778E-2</v>
      </c>
      <c r="M15" s="17">
        <v>63</v>
      </c>
      <c r="N15" s="18">
        <f t="shared" si="3"/>
        <v>190260</v>
      </c>
      <c r="O15" s="19" t="str">
        <f t="shared" si="6"/>
        <v>125 / 1501</v>
      </c>
      <c r="P15" s="19" t="str">
        <f t="shared" si="7"/>
        <v>152 / 1519</v>
      </c>
      <c r="S15" s="3"/>
      <c r="T15"/>
      <c r="U15"/>
      <c r="V15"/>
      <c r="W15"/>
      <c r="X15"/>
      <c r="Y15"/>
      <c r="Z15"/>
      <c r="AA15"/>
      <c r="AB15"/>
    </row>
    <row r="16" spans="1:28" ht="18" hidden="1" customHeight="1" x14ac:dyDescent="0.25">
      <c r="A16" s="241" t="s">
        <v>384</v>
      </c>
      <c r="B16" s="187">
        <v>4678</v>
      </c>
      <c r="C16" s="187">
        <v>4683</v>
      </c>
      <c r="D16" s="188">
        <f t="shared" si="0"/>
        <v>9361</v>
      </c>
      <c r="E16" s="191">
        <v>97</v>
      </c>
      <c r="F16" s="191">
        <v>116</v>
      </c>
      <c r="G16" s="189">
        <v>3.2</v>
      </c>
      <c r="H16" s="192">
        <f t="shared" si="1"/>
        <v>14969.6</v>
      </c>
      <c r="I16" s="192">
        <f t="shared" si="2"/>
        <v>14985.6</v>
      </c>
      <c r="J16" s="192">
        <f t="shared" si="4"/>
        <v>29955.200000000001</v>
      </c>
      <c r="K16" s="16">
        <f t="shared" si="5"/>
        <v>6.4797990594271052E-3</v>
      </c>
      <c r="L16" s="16">
        <f t="shared" si="5"/>
        <v>7.740764467221866E-3</v>
      </c>
      <c r="M16" s="17">
        <v>67.900000000000006</v>
      </c>
      <c r="N16" s="18">
        <f t="shared" si="3"/>
        <v>635611.9</v>
      </c>
      <c r="O16" s="19" t="str">
        <f t="shared" si="6"/>
        <v>97 / 4678</v>
      </c>
      <c r="P16" s="19" t="str">
        <f t="shared" si="7"/>
        <v>116 / 4683</v>
      </c>
      <c r="S16" s="3"/>
      <c r="T16"/>
      <c r="U16"/>
      <c r="V16"/>
      <c r="W16"/>
      <c r="X16"/>
      <c r="Y16"/>
      <c r="Z16"/>
      <c r="AA16"/>
      <c r="AB16"/>
    </row>
    <row r="17" spans="1:28" ht="18" hidden="1" customHeight="1" x14ac:dyDescent="0.25">
      <c r="A17" s="241" t="s">
        <v>385</v>
      </c>
      <c r="B17" s="187">
        <v>266</v>
      </c>
      <c r="C17" s="187">
        <v>263</v>
      </c>
      <c r="D17" s="188">
        <f t="shared" si="0"/>
        <v>529</v>
      </c>
      <c r="E17" s="191">
        <v>1</v>
      </c>
      <c r="F17" s="191">
        <v>1</v>
      </c>
      <c r="G17" s="189">
        <v>1</v>
      </c>
      <c r="H17" s="192">
        <f t="shared" si="1"/>
        <v>266</v>
      </c>
      <c r="I17" s="192">
        <f t="shared" si="2"/>
        <v>263</v>
      </c>
      <c r="J17" s="192">
        <f t="shared" si="4"/>
        <v>529</v>
      </c>
      <c r="K17" s="16">
        <f t="shared" si="5"/>
        <v>3.7593984962406013E-3</v>
      </c>
      <c r="L17" s="16">
        <f t="shared" si="5"/>
        <v>3.8022813688212928E-3</v>
      </c>
      <c r="M17" s="17">
        <v>72</v>
      </c>
      <c r="N17" s="18">
        <f t="shared" si="3"/>
        <v>38088</v>
      </c>
      <c r="O17" s="19" t="str">
        <f t="shared" si="6"/>
        <v>1 / 266</v>
      </c>
      <c r="P17" s="19" t="str">
        <f t="shared" si="7"/>
        <v>1 / 263</v>
      </c>
      <c r="S17" s="3"/>
      <c r="T17"/>
      <c r="U17"/>
      <c r="V17"/>
      <c r="W17"/>
      <c r="X17"/>
      <c r="Y17"/>
      <c r="Z17"/>
      <c r="AA17"/>
      <c r="AB17"/>
    </row>
    <row r="18" spans="1:28" ht="18" hidden="1" customHeight="1" x14ac:dyDescent="0.25">
      <c r="A18" s="21">
        <f>COUNT(B5:B17)</f>
        <v>13</v>
      </c>
      <c r="B18" s="186">
        <f>SUM(B5:B17)</f>
        <v>22747</v>
      </c>
      <c r="C18" s="186">
        <f>SUM(C5:C17)</f>
        <v>28643</v>
      </c>
      <c r="D18" s="186">
        <f>SUM(D5:D17)</f>
        <v>51390</v>
      </c>
      <c r="E18" s="186">
        <f>SUM(E5:E17)</f>
        <v>542</v>
      </c>
      <c r="F18" s="186">
        <f>SUM(F5:F17)</f>
        <v>808</v>
      </c>
      <c r="G18" s="190">
        <f>J18/D18</f>
        <v>3.5925516637478112</v>
      </c>
      <c r="H18" s="193">
        <f>SUM(H5:H17)</f>
        <v>81005.750000000015</v>
      </c>
      <c r="I18" s="193">
        <f>SUM(I5:I17)</f>
        <v>103615.48000000001</v>
      </c>
      <c r="J18" s="193">
        <f>SUM(J5:J17)</f>
        <v>184621.23</v>
      </c>
      <c r="K18" s="22">
        <f t="shared" ref="K18" si="8">E18/H18</f>
        <v>6.6908830545979745E-3</v>
      </c>
      <c r="L18" s="23">
        <f>F18/I18</f>
        <v>7.7980626060893598E-3</v>
      </c>
      <c r="M18" s="24">
        <f>N18/D18</f>
        <v>64.859272231951735</v>
      </c>
      <c r="N18" s="25">
        <f>SUM(N5:N17)</f>
        <v>3333118</v>
      </c>
      <c r="O18" s="26" t="str">
        <f>CONCATENATE(E18," ",$O$4," ",B18)</f>
        <v>542 / 22747</v>
      </c>
      <c r="P18" s="26" t="str">
        <f>CONCATENATE(F18," ",$P$4," ",C18)</f>
        <v>808 / 28643</v>
      </c>
      <c r="S18" s="3"/>
      <c r="T18"/>
      <c r="U18"/>
      <c r="V18"/>
      <c r="W18"/>
      <c r="X18"/>
      <c r="Y18"/>
      <c r="Z18"/>
      <c r="AA18"/>
      <c r="AB18"/>
    </row>
    <row r="19" spans="1:28" ht="21" hidden="1" customHeight="1" x14ac:dyDescent="0.25">
      <c r="B19" s="1"/>
      <c r="C19" s="1"/>
      <c r="E19" s="27"/>
      <c r="F19" s="28"/>
      <c r="S19" s="3"/>
      <c r="T19"/>
      <c r="U19"/>
      <c r="W19"/>
      <c r="X19"/>
      <c r="Y19"/>
      <c r="Z19"/>
      <c r="AA19"/>
      <c r="AB19"/>
    </row>
    <row r="20" spans="1:28" ht="15" customHeight="1" thickBot="1" x14ac:dyDescent="0.3">
      <c r="D20" s="27"/>
      <c r="E20" s="27"/>
      <c r="S20" s="3"/>
      <c r="T20"/>
      <c r="W20"/>
      <c r="X20"/>
      <c r="Y20"/>
      <c r="Z20"/>
      <c r="AA20"/>
      <c r="AB20"/>
    </row>
    <row r="21" spans="1:28" ht="30" customHeight="1" thickBot="1" x14ac:dyDescent="0.3">
      <c r="A21" s="389" t="s">
        <v>408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1"/>
      <c r="S21" s="3"/>
      <c r="T21"/>
    </row>
    <row r="22" spans="1:28" ht="38.25" customHeight="1" thickBot="1" x14ac:dyDescent="0.3">
      <c r="A22" s="381" t="s">
        <v>13</v>
      </c>
      <c r="B22" s="381" t="s">
        <v>14</v>
      </c>
      <c r="C22" s="387" t="s">
        <v>15</v>
      </c>
      <c r="D22" s="381" t="s">
        <v>16</v>
      </c>
      <c r="E22" s="381" t="s">
        <v>17</v>
      </c>
      <c r="F22" s="381" t="s">
        <v>69</v>
      </c>
      <c r="G22" s="381" t="s">
        <v>70</v>
      </c>
      <c r="H22" s="381" t="s">
        <v>391</v>
      </c>
      <c r="I22" s="381" t="s">
        <v>392</v>
      </c>
      <c r="J22" s="381" t="s">
        <v>18</v>
      </c>
      <c r="K22" s="381" t="s">
        <v>19</v>
      </c>
      <c r="L22" s="373" t="s">
        <v>20</v>
      </c>
      <c r="M22" s="374"/>
      <c r="N22" s="374"/>
      <c r="O22" s="375"/>
      <c r="S22" s="3"/>
      <c r="T22"/>
      <c r="U22"/>
    </row>
    <row r="23" spans="1:28" ht="40.5" customHeight="1" thickBot="1" x14ac:dyDescent="0.3">
      <c r="A23" s="382"/>
      <c r="B23" s="382"/>
      <c r="C23" s="388"/>
      <c r="D23" s="382"/>
      <c r="E23" s="382"/>
      <c r="F23" s="382"/>
      <c r="G23" s="382"/>
      <c r="H23" s="382"/>
      <c r="I23" s="382"/>
      <c r="J23" s="382"/>
      <c r="K23" s="382"/>
      <c r="L23" s="243" t="s">
        <v>21</v>
      </c>
      <c r="M23" s="244" t="s">
        <v>22</v>
      </c>
      <c r="N23" s="245" t="s">
        <v>23</v>
      </c>
      <c r="O23" s="246" t="s">
        <v>24</v>
      </c>
      <c r="S23" s="3"/>
      <c r="T23"/>
      <c r="U23"/>
    </row>
    <row r="24" spans="1:28" ht="30" customHeight="1" x14ac:dyDescent="0.25">
      <c r="A24" s="370">
        <v>8</v>
      </c>
      <c r="B24" s="247" t="s">
        <v>369</v>
      </c>
      <c r="C24" s="248" t="s">
        <v>25</v>
      </c>
      <c r="D24" s="249"/>
      <c r="E24" s="250">
        <f t="shared" ref="E24:E37" si="9">G5</f>
        <v>3.8</v>
      </c>
      <c r="F24" s="251" t="str">
        <f t="shared" ref="F24:F37" si="10">O5</f>
        <v>99 / 6262</v>
      </c>
      <c r="G24" s="252">
        <f t="shared" ref="G24:G37" si="11">K5</f>
        <v>4.1604330212308164E-3</v>
      </c>
      <c r="H24" s="251" t="str">
        <f t="shared" ref="H24:H37" si="12">P5</f>
        <v>242 / 12528</v>
      </c>
      <c r="I24" s="253">
        <f t="shared" ref="I24:I37" si="13">L5</f>
        <v>5.0833501377965992E-3</v>
      </c>
      <c r="J24" s="254">
        <f t="shared" ref="J24:J37" si="14">M5</f>
        <v>61.5</v>
      </c>
      <c r="K24" s="255">
        <v>0.12268683549900404</v>
      </c>
      <c r="L24" s="256" t="s">
        <v>200</v>
      </c>
      <c r="M24" s="257" t="s">
        <v>201</v>
      </c>
      <c r="N24" s="258" t="s">
        <v>202</v>
      </c>
      <c r="O24" s="259" t="s">
        <v>11</v>
      </c>
      <c r="Q24" s="20">
        <v>3</v>
      </c>
      <c r="R24" s="39">
        <f>Q24*K24</f>
        <v>0.36806050649701211</v>
      </c>
      <c r="S24" s="3"/>
      <c r="T24"/>
      <c r="U24"/>
    </row>
    <row r="25" spans="1:28" ht="30" customHeight="1" x14ac:dyDescent="0.25">
      <c r="A25" s="371"/>
      <c r="B25" s="260" t="s">
        <v>370</v>
      </c>
      <c r="C25" s="248" t="s">
        <v>25</v>
      </c>
      <c r="D25" s="249"/>
      <c r="E25" s="250">
        <f t="shared" si="9"/>
        <v>3.4</v>
      </c>
      <c r="F25" s="251" t="str">
        <f t="shared" si="10"/>
        <v>10 / 758</v>
      </c>
      <c r="G25" s="252">
        <f t="shared" si="11"/>
        <v>3.8801800403538726E-3</v>
      </c>
      <c r="H25" s="251" t="str">
        <f t="shared" si="12"/>
        <v>69 / 390</v>
      </c>
      <c r="I25" s="206">
        <f t="shared" si="13"/>
        <v>5.2036199095022627E-2</v>
      </c>
      <c r="J25" s="254">
        <f t="shared" si="14"/>
        <v>56</v>
      </c>
      <c r="K25" s="255">
        <v>7.9624908354267818E-2</v>
      </c>
      <c r="L25" s="256" t="s">
        <v>203</v>
      </c>
      <c r="M25" s="257" t="s">
        <v>204</v>
      </c>
      <c r="N25" s="257" t="s">
        <v>205</v>
      </c>
      <c r="O25" s="261" t="s">
        <v>11</v>
      </c>
      <c r="Q25" s="20">
        <v>3</v>
      </c>
      <c r="R25" s="39">
        <f t="shared" ref="R25:R36" si="15">Q25*K25</f>
        <v>0.23887472506280344</v>
      </c>
      <c r="S25" s="3"/>
      <c r="T25"/>
      <c r="U25"/>
    </row>
    <row r="26" spans="1:28" ht="30" customHeight="1" x14ac:dyDescent="0.25">
      <c r="A26" s="371"/>
      <c r="B26" s="260" t="s">
        <v>371</v>
      </c>
      <c r="C26" s="248" t="s">
        <v>25</v>
      </c>
      <c r="D26" s="249"/>
      <c r="E26" s="250">
        <f t="shared" si="9"/>
        <v>5</v>
      </c>
      <c r="F26" s="251" t="str">
        <f t="shared" si="10"/>
        <v>16 / 237</v>
      </c>
      <c r="G26" s="252">
        <f t="shared" si="11"/>
        <v>1.350210970464135E-2</v>
      </c>
      <c r="H26" s="251" t="str">
        <f t="shared" si="12"/>
        <v>14 / 233</v>
      </c>
      <c r="I26" s="252">
        <f t="shared" si="13"/>
        <v>1.201716738197425E-2</v>
      </c>
      <c r="J26" s="254">
        <f t="shared" si="14"/>
        <v>57.3</v>
      </c>
      <c r="K26" s="255">
        <v>7.5560147360582849E-2</v>
      </c>
      <c r="L26" s="256" t="s">
        <v>206</v>
      </c>
      <c r="M26" s="257" t="s">
        <v>207</v>
      </c>
      <c r="N26" s="257" t="s">
        <v>208</v>
      </c>
      <c r="O26" s="261" t="s">
        <v>11</v>
      </c>
      <c r="Q26" s="20">
        <v>3</v>
      </c>
      <c r="R26" s="39">
        <f t="shared" si="15"/>
        <v>0.22668044208174853</v>
      </c>
      <c r="S26" s="3"/>
      <c r="T26"/>
      <c r="U26"/>
    </row>
    <row r="27" spans="1:28" ht="30" customHeight="1" x14ac:dyDescent="0.25">
      <c r="A27" s="371"/>
      <c r="B27" s="262" t="s">
        <v>372</v>
      </c>
      <c r="C27" s="248" t="s">
        <v>25</v>
      </c>
      <c r="D27" s="249"/>
      <c r="E27" s="250">
        <f t="shared" si="9"/>
        <v>5</v>
      </c>
      <c r="F27" s="251" t="str">
        <f t="shared" si="10"/>
        <v>19 / 237</v>
      </c>
      <c r="G27" s="252">
        <f t="shared" si="11"/>
        <v>1.6033755274261603E-2</v>
      </c>
      <c r="H27" s="251" t="str">
        <f t="shared" si="12"/>
        <v>15 / 243</v>
      </c>
      <c r="I27" s="252">
        <f t="shared" si="13"/>
        <v>1.2345679012345678E-2</v>
      </c>
      <c r="J27" s="254">
        <f t="shared" si="14"/>
        <v>59</v>
      </c>
      <c r="K27" s="255">
        <v>7.9522576307333004E-2</v>
      </c>
      <c r="L27" s="256" t="s">
        <v>209</v>
      </c>
      <c r="M27" s="257" t="s">
        <v>210</v>
      </c>
      <c r="N27" s="257" t="s">
        <v>211</v>
      </c>
      <c r="O27" s="261" t="s">
        <v>11</v>
      </c>
      <c r="Q27" s="20">
        <v>3</v>
      </c>
      <c r="R27" s="39">
        <f t="shared" si="15"/>
        <v>0.23856772892199901</v>
      </c>
      <c r="S27" s="3"/>
      <c r="T27"/>
      <c r="U27"/>
    </row>
    <row r="28" spans="1:28" ht="30" customHeight="1" x14ac:dyDescent="0.25">
      <c r="A28" s="371"/>
      <c r="B28" s="260" t="s">
        <v>376</v>
      </c>
      <c r="C28" s="248" t="s">
        <v>25</v>
      </c>
      <c r="D28" s="249"/>
      <c r="E28" s="250">
        <f t="shared" si="9"/>
        <v>2</v>
      </c>
      <c r="F28" s="251" t="str">
        <f t="shared" si="10"/>
        <v>6 / 2222</v>
      </c>
      <c r="G28" s="252">
        <f t="shared" si="11"/>
        <v>1.3501350135013501E-3</v>
      </c>
      <c r="H28" s="251" t="str">
        <f t="shared" si="12"/>
        <v>6 / 2206</v>
      </c>
      <c r="I28" s="252">
        <f t="shared" si="13"/>
        <v>1.3599274705349048E-3</v>
      </c>
      <c r="J28" s="254">
        <f t="shared" si="14"/>
        <v>73.599999999999994</v>
      </c>
      <c r="K28" s="255">
        <v>4.4092957917006466E-2</v>
      </c>
      <c r="L28" s="256" t="s">
        <v>212</v>
      </c>
      <c r="M28" s="257" t="s">
        <v>213</v>
      </c>
      <c r="N28" s="257" t="s">
        <v>214</v>
      </c>
      <c r="O28" s="261" t="s">
        <v>11</v>
      </c>
      <c r="Q28" s="20">
        <v>3</v>
      </c>
      <c r="R28" s="39">
        <f t="shared" si="15"/>
        <v>0.1322788737510194</v>
      </c>
      <c r="S28" s="3"/>
      <c r="T28"/>
      <c r="U28"/>
    </row>
    <row r="29" spans="1:28" ht="30" customHeight="1" x14ac:dyDescent="0.25">
      <c r="A29" s="371"/>
      <c r="B29" s="260" t="s">
        <v>377</v>
      </c>
      <c r="C29" s="248" t="s">
        <v>25</v>
      </c>
      <c r="D29" s="249"/>
      <c r="E29" s="250">
        <f t="shared" si="9"/>
        <v>2</v>
      </c>
      <c r="F29" s="251" t="str">
        <f t="shared" si="10"/>
        <v>4 / 557</v>
      </c>
      <c r="G29" s="252">
        <f t="shared" si="11"/>
        <v>3.5906642728904849E-3</v>
      </c>
      <c r="H29" s="251" t="str">
        <f t="shared" si="12"/>
        <v>6 / 553</v>
      </c>
      <c r="I29" s="252">
        <f t="shared" si="13"/>
        <v>5.4249547920433997E-3</v>
      </c>
      <c r="J29" s="254">
        <f t="shared" si="14"/>
        <v>67</v>
      </c>
      <c r="K29" s="255">
        <v>3.793884609533963E-2</v>
      </c>
      <c r="L29" s="256" t="s">
        <v>215</v>
      </c>
      <c r="M29" s="257" t="s">
        <v>216</v>
      </c>
      <c r="N29" s="257" t="s">
        <v>217</v>
      </c>
      <c r="O29" s="259" t="s">
        <v>11</v>
      </c>
      <c r="Q29" s="20">
        <v>3</v>
      </c>
      <c r="R29" s="39">
        <f t="shared" si="15"/>
        <v>0.1138165382860189</v>
      </c>
      <c r="S29" s="3"/>
      <c r="T29"/>
      <c r="U29"/>
    </row>
    <row r="30" spans="1:28" ht="30" customHeight="1" x14ac:dyDescent="0.25">
      <c r="A30" s="371"/>
      <c r="B30" s="260" t="s">
        <v>378</v>
      </c>
      <c r="C30" s="248" t="s">
        <v>25</v>
      </c>
      <c r="D30" s="249"/>
      <c r="E30" s="250">
        <f t="shared" si="9"/>
        <v>4.7</v>
      </c>
      <c r="F30" s="251" t="str">
        <f t="shared" si="10"/>
        <v>126 / 2362</v>
      </c>
      <c r="G30" s="252">
        <f t="shared" si="11"/>
        <v>1.134991982993136E-2</v>
      </c>
      <c r="H30" s="251" t="str">
        <f t="shared" si="12"/>
        <v>146 / 2371</v>
      </c>
      <c r="I30" s="252">
        <f t="shared" si="13"/>
        <v>1.3101573086138355E-2</v>
      </c>
      <c r="J30" s="254">
        <f t="shared" si="14"/>
        <v>62.2</v>
      </c>
      <c r="K30" s="255">
        <v>0.12272326909830375</v>
      </c>
      <c r="L30" s="256" t="s">
        <v>218</v>
      </c>
      <c r="M30" s="257" t="s">
        <v>219</v>
      </c>
      <c r="N30" s="257" t="s">
        <v>220</v>
      </c>
      <c r="O30" s="259" t="s">
        <v>11</v>
      </c>
      <c r="Q30" s="20">
        <v>3</v>
      </c>
      <c r="R30" s="39">
        <f t="shared" si="15"/>
        <v>0.36816980729491122</v>
      </c>
      <c r="S30" s="3"/>
      <c r="T30"/>
      <c r="U30"/>
    </row>
    <row r="31" spans="1:28" ht="30" customHeight="1" x14ac:dyDescent="0.25">
      <c r="A31" s="371"/>
      <c r="B31" s="260" t="s">
        <v>379</v>
      </c>
      <c r="C31" s="248" t="s">
        <v>25</v>
      </c>
      <c r="D31" s="249"/>
      <c r="E31" s="250">
        <f t="shared" si="9"/>
        <v>3.07</v>
      </c>
      <c r="F31" s="251" t="str">
        <f t="shared" si="10"/>
        <v>5 / 1545</v>
      </c>
      <c r="G31" s="252">
        <f t="shared" si="11"/>
        <v>1.0541517767728198E-3</v>
      </c>
      <c r="H31" s="251" t="str">
        <f t="shared" si="12"/>
        <v>4 / 1534</v>
      </c>
      <c r="I31" s="252">
        <f t="shared" si="13"/>
        <v>8.4936870670873871E-4</v>
      </c>
      <c r="J31" s="254">
        <f t="shared" si="14"/>
        <v>76.099999999999994</v>
      </c>
      <c r="K31" s="255">
        <v>3.5734488134516407E-2</v>
      </c>
      <c r="L31" s="256" t="s">
        <v>221</v>
      </c>
      <c r="M31" s="257" t="s">
        <v>222</v>
      </c>
      <c r="N31" s="258" t="s">
        <v>223</v>
      </c>
      <c r="O31" s="259" t="s">
        <v>11</v>
      </c>
      <c r="Q31" s="20">
        <v>3</v>
      </c>
      <c r="R31" s="39">
        <f t="shared" si="15"/>
        <v>0.10720346440354922</v>
      </c>
      <c r="S31" s="3"/>
      <c r="T31"/>
      <c r="U31"/>
    </row>
    <row r="32" spans="1:28" ht="30" customHeight="1" x14ac:dyDescent="0.25">
      <c r="A32" s="371"/>
      <c r="B32" s="260" t="s">
        <v>381</v>
      </c>
      <c r="C32" s="248" t="s">
        <v>25</v>
      </c>
      <c r="D32" s="249"/>
      <c r="E32" s="250">
        <f t="shared" si="9"/>
        <v>4.9000000000000004</v>
      </c>
      <c r="F32" s="251" t="str">
        <f t="shared" si="10"/>
        <v>25 / 1759</v>
      </c>
      <c r="G32" s="252">
        <f t="shared" si="11"/>
        <v>2.9005348586279307E-3</v>
      </c>
      <c r="H32" s="251" t="str">
        <f t="shared" si="12"/>
        <v>28 / 1759</v>
      </c>
      <c r="I32" s="252">
        <f t="shared" si="13"/>
        <v>3.2485990416632827E-3</v>
      </c>
      <c r="J32" s="254">
        <f t="shared" si="14"/>
        <v>59.6</v>
      </c>
      <c r="K32" s="255">
        <v>9.1617598188523386E-2</v>
      </c>
      <c r="L32" s="256" t="s">
        <v>224</v>
      </c>
      <c r="M32" s="257" t="s">
        <v>225</v>
      </c>
      <c r="N32" s="257" t="s">
        <v>226</v>
      </c>
      <c r="O32" s="263" t="s">
        <v>11</v>
      </c>
      <c r="Q32" s="20">
        <v>3</v>
      </c>
      <c r="R32" s="39">
        <f t="shared" si="15"/>
        <v>0.27485279456557016</v>
      </c>
      <c r="S32" s="3"/>
      <c r="T32"/>
      <c r="U32"/>
    </row>
    <row r="33" spans="1:21" ht="30" customHeight="1" x14ac:dyDescent="0.25">
      <c r="A33" s="371"/>
      <c r="B33" s="260" t="s">
        <v>382</v>
      </c>
      <c r="C33" s="248" t="s">
        <v>25</v>
      </c>
      <c r="D33" s="249"/>
      <c r="E33" s="250">
        <f t="shared" si="9"/>
        <v>4</v>
      </c>
      <c r="F33" s="251" t="str">
        <f t="shared" si="10"/>
        <v>9 / 363</v>
      </c>
      <c r="G33" s="252">
        <f t="shared" si="11"/>
        <v>6.1983471074380167E-3</v>
      </c>
      <c r="H33" s="251" t="str">
        <f t="shared" si="12"/>
        <v>9 / 361</v>
      </c>
      <c r="I33" s="252">
        <f t="shared" si="13"/>
        <v>6.2326869806094186E-3</v>
      </c>
      <c r="J33" s="254">
        <f t="shared" si="14"/>
        <v>76.5</v>
      </c>
      <c r="K33" s="255">
        <v>5.747422784779628E-2</v>
      </c>
      <c r="L33" s="256" t="s">
        <v>227</v>
      </c>
      <c r="M33" s="257" t="s">
        <v>228</v>
      </c>
      <c r="N33" s="257" t="s">
        <v>229</v>
      </c>
      <c r="O33" s="263" t="s">
        <v>11</v>
      </c>
      <c r="Q33" s="20">
        <v>3</v>
      </c>
      <c r="R33" s="39">
        <f t="shared" si="15"/>
        <v>0.17242268354338885</v>
      </c>
      <c r="S33" s="3"/>
      <c r="T33"/>
      <c r="U33"/>
    </row>
    <row r="34" spans="1:21" ht="30" customHeight="1" x14ac:dyDescent="0.25">
      <c r="A34" s="371"/>
      <c r="B34" s="260" t="s">
        <v>383</v>
      </c>
      <c r="C34" s="248" t="s">
        <v>25</v>
      </c>
      <c r="D34" s="249"/>
      <c r="E34" s="250">
        <f t="shared" si="9"/>
        <v>3.7</v>
      </c>
      <c r="F34" s="251" t="str">
        <f t="shared" si="10"/>
        <v>125 / 1501</v>
      </c>
      <c r="G34" s="252">
        <f t="shared" si="11"/>
        <v>2.2507517510848625E-2</v>
      </c>
      <c r="H34" s="251" t="str">
        <f t="shared" si="12"/>
        <v>152 / 1519</v>
      </c>
      <c r="I34" s="206">
        <f t="shared" si="13"/>
        <v>2.704481967154778E-2</v>
      </c>
      <c r="J34" s="254">
        <f t="shared" si="14"/>
        <v>63</v>
      </c>
      <c r="K34" s="255">
        <v>0.1231966758993987</v>
      </c>
      <c r="L34" s="264" t="s">
        <v>230</v>
      </c>
      <c r="M34" s="265" t="s">
        <v>231</v>
      </c>
      <c r="N34" s="265" t="s">
        <v>232</v>
      </c>
      <c r="O34" s="263" t="s">
        <v>11</v>
      </c>
      <c r="Q34" s="20">
        <v>3</v>
      </c>
      <c r="R34" s="39">
        <f t="shared" si="15"/>
        <v>0.3695900276981961</v>
      </c>
      <c r="S34" s="3"/>
      <c r="T34"/>
      <c r="U34"/>
    </row>
    <row r="35" spans="1:21" ht="30" customHeight="1" x14ac:dyDescent="0.25">
      <c r="A35" s="371"/>
      <c r="B35" s="260" t="s">
        <v>384</v>
      </c>
      <c r="C35" s="248" t="s">
        <v>25</v>
      </c>
      <c r="D35" s="249"/>
      <c r="E35" s="250">
        <f t="shared" si="9"/>
        <v>3.2</v>
      </c>
      <c r="F35" s="251" t="str">
        <f t="shared" si="10"/>
        <v>97 / 4678</v>
      </c>
      <c r="G35" s="252">
        <f t="shared" si="11"/>
        <v>6.4797990594271052E-3</v>
      </c>
      <c r="H35" s="251" t="str">
        <f t="shared" si="12"/>
        <v>116 / 4683</v>
      </c>
      <c r="I35" s="252">
        <f t="shared" si="13"/>
        <v>7.740764467221866E-3</v>
      </c>
      <c r="J35" s="254">
        <f t="shared" si="14"/>
        <v>67.900000000000006</v>
      </c>
      <c r="K35" s="255">
        <v>0.11966657821417345</v>
      </c>
      <c r="L35" s="264" t="s">
        <v>233</v>
      </c>
      <c r="M35" s="265" t="s">
        <v>234</v>
      </c>
      <c r="N35" s="265" t="s">
        <v>235</v>
      </c>
      <c r="O35" s="263" t="s">
        <v>11</v>
      </c>
      <c r="Q35" s="20">
        <v>3</v>
      </c>
      <c r="R35" s="39">
        <f t="shared" si="15"/>
        <v>0.35899973464252033</v>
      </c>
      <c r="S35" s="3"/>
      <c r="T35"/>
      <c r="U35"/>
    </row>
    <row r="36" spans="1:21" ht="30" customHeight="1" thickBot="1" x14ac:dyDescent="0.3">
      <c r="A36" s="372"/>
      <c r="B36" s="260" t="s">
        <v>385</v>
      </c>
      <c r="C36" s="248" t="s">
        <v>25</v>
      </c>
      <c r="D36" s="249"/>
      <c r="E36" s="250">
        <f t="shared" si="9"/>
        <v>1</v>
      </c>
      <c r="F36" s="251" t="str">
        <f t="shared" si="10"/>
        <v>1 / 266</v>
      </c>
      <c r="G36" s="252">
        <f t="shared" si="11"/>
        <v>3.7593984962406013E-3</v>
      </c>
      <c r="H36" s="251" t="str">
        <f t="shared" si="12"/>
        <v>1 / 263</v>
      </c>
      <c r="I36" s="252">
        <f t="shared" si="13"/>
        <v>3.8022813688212928E-3</v>
      </c>
      <c r="J36" s="254">
        <f t="shared" si="14"/>
        <v>72</v>
      </c>
      <c r="K36" s="255">
        <v>1.0160891083754186E-2</v>
      </c>
      <c r="L36" s="264" t="s">
        <v>236</v>
      </c>
      <c r="M36" s="265" t="s">
        <v>237</v>
      </c>
      <c r="N36" s="265" t="s">
        <v>238</v>
      </c>
      <c r="O36" s="263" t="s">
        <v>79</v>
      </c>
      <c r="Q36" s="20">
        <v>1.5</v>
      </c>
      <c r="R36" s="39">
        <f t="shared" si="15"/>
        <v>1.5241336625631279E-2</v>
      </c>
      <c r="S36" s="3"/>
      <c r="T36"/>
      <c r="U36"/>
    </row>
    <row r="37" spans="1:21" ht="30" customHeight="1" thickBot="1" x14ac:dyDescent="0.3">
      <c r="A37" s="268" t="s">
        <v>26</v>
      </c>
      <c r="B37" s="269">
        <f>COUNT(E24:E36)</f>
        <v>13</v>
      </c>
      <c r="C37" s="270"/>
      <c r="D37" s="336" t="s">
        <v>199</v>
      </c>
      <c r="E37" s="272">
        <f t="shared" si="9"/>
        <v>3.5925516637478112</v>
      </c>
      <c r="F37" s="273" t="str">
        <f t="shared" si="10"/>
        <v>542 / 22747</v>
      </c>
      <c r="G37" s="274">
        <f t="shared" si="11"/>
        <v>6.6908830545979745E-3</v>
      </c>
      <c r="H37" s="273" t="str">
        <f t="shared" si="12"/>
        <v>808 / 28643</v>
      </c>
      <c r="I37" s="274">
        <f t="shared" si="13"/>
        <v>7.7980626060893598E-3</v>
      </c>
      <c r="J37" s="272">
        <f t="shared" si="14"/>
        <v>64.859272231951735</v>
      </c>
      <c r="K37" s="275">
        <v>0.99999999999999978</v>
      </c>
      <c r="L37" s="335" t="s">
        <v>193</v>
      </c>
      <c r="M37" s="276"/>
      <c r="N37" s="277"/>
      <c r="O37" s="278" t="s">
        <v>11</v>
      </c>
      <c r="R37" s="47">
        <f>SUM(R24:R36)</f>
        <v>2.984758663374369</v>
      </c>
      <c r="S37" s="3"/>
      <c r="T37"/>
      <c r="U37"/>
    </row>
    <row r="38" spans="1:21" ht="7.5" customHeight="1" thickBot="1" x14ac:dyDescent="0.25">
      <c r="A38" s="279"/>
      <c r="B38" s="279"/>
      <c r="C38" s="280"/>
      <c r="D38" s="281"/>
      <c r="E38" s="282"/>
      <c r="F38" s="283"/>
      <c r="G38" s="284"/>
      <c r="H38" s="283"/>
      <c r="I38" s="285"/>
      <c r="J38" s="286"/>
      <c r="K38" s="287"/>
      <c r="L38" s="276"/>
      <c r="M38" s="277"/>
      <c r="N38" s="277"/>
      <c r="O38" s="287"/>
    </row>
    <row r="39" spans="1:21" s="8" customFormat="1" ht="54" customHeight="1" thickBot="1" x14ac:dyDescent="0.25">
      <c r="A39" s="288"/>
      <c r="B39" s="376" t="s">
        <v>190</v>
      </c>
      <c r="C39" s="377"/>
      <c r="D39" s="377"/>
      <c r="E39" s="377"/>
      <c r="F39" s="377"/>
      <c r="G39" s="377"/>
      <c r="H39" s="377"/>
      <c r="I39" s="378"/>
      <c r="J39" s="289" t="s">
        <v>71</v>
      </c>
      <c r="K39" s="290" t="s">
        <v>393</v>
      </c>
      <c r="L39" s="291" t="s">
        <v>21</v>
      </c>
      <c r="M39" s="292" t="s">
        <v>22</v>
      </c>
      <c r="N39" s="293" t="s">
        <v>23</v>
      </c>
      <c r="O39" s="277"/>
    </row>
    <row r="40" spans="1:21" ht="27" customHeight="1" x14ac:dyDescent="0.2">
      <c r="A40" s="379" t="s">
        <v>28</v>
      </c>
      <c r="B40" s="294" t="s">
        <v>29</v>
      </c>
      <c r="C40" s="295">
        <f>I37</f>
        <v>7.7980626060893598E-3</v>
      </c>
      <c r="D40" s="296" t="s">
        <v>30</v>
      </c>
      <c r="E40" s="296"/>
      <c r="F40" s="296"/>
      <c r="G40" s="296"/>
      <c r="H40" s="297">
        <f>J37</f>
        <v>64.859272231951735</v>
      </c>
      <c r="I40" s="298" t="s">
        <v>31</v>
      </c>
      <c r="J40" s="299">
        <v>5.8999999999999999E-3</v>
      </c>
      <c r="K40" s="300">
        <v>7.7999999999999996E-3</v>
      </c>
      <c r="L40" s="301" t="s">
        <v>193</v>
      </c>
      <c r="M40" s="302" t="s">
        <v>194</v>
      </c>
      <c r="N40" s="302" t="s">
        <v>195</v>
      </c>
      <c r="O40" s="303" t="s">
        <v>32</v>
      </c>
    </row>
    <row r="41" spans="1:21" ht="27" customHeight="1" thickBot="1" x14ac:dyDescent="0.25">
      <c r="A41" s="380"/>
      <c r="B41" s="304" t="s">
        <v>29</v>
      </c>
      <c r="C41" s="305">
        <f>I37*E37</f>
        <v>2.8014942789515922E-2</v>
      </c>
      <c r="D41" s="306" t="s">
        <v>33</v>
      </c>
      <c r="E41" s="307"/>
      <c r="F41" s="308"/>
      <c r="G41" s="309">
        <f>E37</f>
        <v>3.5925516637478112</v>
      </c>
      <c r="H41" s="306" t="s">
        <v>34</v>
      </c>
      <c r="I41" s="310"/>
      <c r="J41" s="311">
        <v>2.1100000000000001E-2</v>
      </c>
      <c r="K41" s="312">
        <v>2.8000000000000001E-2</v>
      </c>
      <c r="L41" s="313" t="s">
        <v>193</v>
      </c>
      <c r="M41" s="314" t="s">
        <v>196</v>
      </c>
      <c r="N41" s="314" t="s">
        <v>197</v>
      </c>
      <c r="O41" s="315" t="s">
        <v>198</v>
      </c>
    </row>
    <row r="42" spans="1:21" ht="15.95" customHeight="1" thickBot="1" x14ac:dyDescent="0.25">
      <c r="A42" s="316"/>
      <c r="B42" s="317"/>
      <c r="C42" s="318"/>
      <c r="D42" s="319"/>
      <c r="E42" s="320"/>
      <c r="F42" s="321"/>
      <c r="G42" s="322"/>
      <c r="H42" s="319"/>
      <c r="I42" s="321"/>
      <c r="J42" s="323"/>
      <c r="K42" s="323"/>
      <c r="L42" s="324"/>
      <c r="M42" s="325"/>
      <c r="N42" s="325"/>
      <c r="O42" s="326"/>
    </row>
    <row r="43" spans="1:21" ht="27.75" customHeight="1" thickBot="1" x14ac:dyDescent="0.35">
      <c r="A43" s="327"/>
      <c r="B43" s="327"/>
      <c r="C43" s="287"/>
      <c r="D43" s="287"/>
      <c r="E43" s="287"/>
      <c r="F43" s="287"/>
      <c r="G43" s="287"/>
      <c r="H43" s="287"/>
      <c r="I43" s="328"/>
      <c r="J43" s="329"/>
      <c r="K43" s="330" t="s">
        <v>64</v>
      </c>
      <c r="L43" s="331" t="s">
        <v>192</v>
      </c>
      <c r="M43" s="332"/>
      <c r="N43" s="333"/>
      <c r="O43" s="334"/>
    </row>
    <row r="44" spans="1:21" ht="28.5" hidden="1" customHeight="1" x14ac:dyDescent="0.2">
      <c r="A44" s="2"/>
      <c r="C44" s="1"/>
      <c r="I44" s="181" t="s">
        <v>65</v>
      </c>
      <c r="J44" s="196">
        <v>3.5</v>
      </c>
      <c r="K44" s="196">
        <v>3.5</v>
      </c>
    </row>
    <row r="45" spans="1:21" ht="15.75" hidden="1" customHeight="1" x14ac:dyDescent="0.2">
      <c r="A45" s="2"/>
      <c r="C45" s="1"/>
      <c r="I45" s="20"/>
      <c r="J45" s="17" t="s">
        <v>68</v>
      </c>
      <c r="K45" s="17" t="s">
        <v>390</v>
      </c>
      <c r="L45" s="17" t="s">
        <v>66</v>
      </c>
    </row>
    <row r="46" spans="1:21" ht="15.75" hidden="1" customHeight="1" x14ac:dyDescent="0.2">
      <c r="A46" s="2"/>
      <c r="C46" s="1"/>
      <c r="I46" s="208" t="s">
        <v>67</v>
      </c>
      <c r="J46" s="210">
        <f>J40*1000*J44</f>
        <v>20.65</v>
      </c>
      <c r="K46" s="210">
        <f>K40*1000*K44</f>
        <v>27.3</v>
      </c>
      <c r="L46" s="207">
        <f>((J46*H18)+(K46*I18))/J18</f>
        <v>24.3821977651216</v>
      </c>
    </row>
    <row r="47" spans="1:21" ht="15.75" hidden="1" customHeight="1" x14ac:dyDescent="0.2">
      <c r="A47" s="182" t="s">
        <v>72</v>
      </c>
      <c r="B47" s="383" t="s">
        <v>73</v>
      </c>
      <c r="C47" s="383"/>
      <c r="D47" s="383"/>
      <c r="E47" s="383" t="s">
        <v>74</v>
      </c>
      <c r="F47" s="383"/>
      <c r="G47" s="383"/>
      <c r="I47" s="20"/>
      <c r="J47" s="20"/>
      <c r="K47" s="20"/>
      <c r="L47" s="20"/>
      <c r="M47" s="20"/>
    </row>
    <row r="48" spans="1:21" ht="15.75" hidden="1" customHeight="1" x14ac:dyDescent="0.2">
      <c r="A48" s="183" t="s">
        <v>191</v>
      </c>
      <c r="B48" s="184" t="s">
        <v>35</v>
      </c>
      <c r="C48" s="184" t="s">
        <v>36</v>
      </c>
      <c r="D48" s="184" t="s">
        <v>7</v>
      </c>
      <c r="E48" s="184" t="s">
        <v>35</v>
      </c>
      <c r="F48" s="184" t="s">
        <v>36</v>
      </c>
      <c r="G48" s="184" t="s">
        <v>7</v>
      </c>
      <c r="I48" s="20"/>
      <c r="J48" s="20"/>
      <c r="K48" s="20"/>
      <c r="L48" s="20"/>
      <c r="M48" s="20"/>
    </row>
    <row r="49" spans="1:14" ht="15.75" hidden="1" customHeight="1" x14ac:dyDescent="0.2">
      <c r="A49" s="234" t="s">
        <v>348</v>
      </c>
      <c r="B49" s="211">
        <v>99</v>
      </c>
      <c r="C49" s="212">
        <f t="shared" ref="C49:C61" si="16">D49-B49</f>
        <v>6163</v>
      </c>
      <c r="D49" s="213">
        <v>6262</v>
      </c>
      <c r="E49" s="211">
        <v>242</v>
      </c>
      <c r="F49" s="212">
        <f t="shared" ref="F49:F61" si="17">G49-E49</f>
        <v>12286</v>
      </c>
      <c r="G49" s="213">
        <v>12528</v>
      </c>
    </row>
    <row r="50" spans="1:14" ht="15.75" hidden="1" customHeight="1" x14ac:dyDescent="0.2">
      <c r="A50" s="235" t="s">
        <v>349</v>
      </c>
      <c r="B50" s="211">
        <v>10</v>
      </c>
      <c r="C50" s="212">
        <f t="shared" si="16"/>
        <v>748</v>
      </c>
      <c r="D50" s="213">
        <v>758</v>
      </c>
      <c r="E50" s="211">
        <v>69</v>
      </c>
      <c r="F50" s="212">
        <f t="shared" si="17"/>
        <v>321</v>
      </c>
      <c r="G50" s="213">
        <v>390</v>
      </c>
      <c r="I50" s="88"/>
      <c r="J50" s="88"/>
      <c r="K50" s="88"/>
    </row>
    <row r="51" spans="1:14" ht="15.75" hidden="1" customHeight="1" x14ac:dyDescent="0.2">
      <c r="A51" s="235" t="s">
        <v>360</v>
      </c>
      <c r="B51" s="211">
        <v>16</v>
      </c>
      <c r="C51" s="212">
        <f t="shared" si="16"/>
        <v>221</v>
      </c>
      <c r="D51" s="213">
        <v>237</v>
      </c>
      <c r="E51" s="211">
        <v>14</v>
      </c>
      <c r="F51" s="212">
        <f t="shared" si="17"/>
        <v>219</v>
      </c>
      <c r="G51" s="213">
        <v>233</v>
      </c>
      <c r="I51" s="88"/>
      <c r="J51" s="88"/>
      <c r="K51" s="88"/>
      <c r="L51" s="88"/>
      <c r="M51" s="88"/>
      <c r="N51" s="88"/>
    </row>
    <row r="52" spans="1:14" ht="15.75" hidden="1" customHeight="1" x14ac:dyDescent="0.2">
      <c r="A52" s="235" t="s">
        <v>350</v>
      </c>
      <c r="B52" s="211">
        <v>19</v>
      </c>
      <c r="C52" s="212">
        <f t="shared" si="16"/>
        <v>218</v>
      </c>
      <c r="D52" s="213">
        <v>237</v>
      </c>
      <c r="E52" s="211">
        <v>15</v>
      </c>
      <c r="F52" s="212">
        <f t="shared" si="17"/>
        <v>228</v>
      </c>
      <c r="G52" s="213">
        <v>243</v>
      </c>
      <c r="I52" s="88"/>
      <c r="J52" s="88"/>
      <c r="K52" s="88"/>
      <c r="L52" s="88"/>
      <c r="M52" s="88"/>
      <c r="N52" s="88"/>
    </row>
    <row r="53" spans="1:14" ht="15.75" hidden="1" customHeight="1" x14ac:dyDescent="0.2">
      <c r="A53" s="236" t="s">
        <v>352</v>
      </c>
      <c r="B53" s="211">
        <v>6</v>
      </c>
      <c r="C53" s="212">
        <f t="shared" si="16"/>
        <v>2216</v>
      </c>
      <c r="D53" s="213">
        <v>2222</v>
      </c>
      <c r="E53" s="211">
        <v>6</v>
      </c>
      <c r="F53" s="212">
        <f t="shared" si="17"/>
        <v>2200</v>
      </c>
      <c r="G53" s="213">
        <v>2206</v>
      </c>
      <c r="I53" s="88"/>
      <c r="J53" s="88"/>
      <c r="K53" s="88"/>
      <c r="L53" s="88"/>
      <c r="M53" s="88"/>
      <c r="N53" s="88"/>
    </row>
    <row r="54" spans="1:14" ht="15.75" hidden="1" customHeight="1" x14ac:dyDescent="0.2">
      <c r="A54" s="236" t="s">
        <v>361</v>
      </c>
      <c r="B54" s="211">
        <v>4</v>
      </c>
      <c r="C54" s="212">
        <f t="shared" si="16"/>
        <v>553</v>
      </c>
      <c r="D54" s="213">
        <v>557</v>
      </c>
      <c r="E54" s="211">
        <v>6</v>
      </c>
      <c r="F54" s="212">
        <f t="shared" si="17"/>
        <v>547</v>
      </c>
      <c r="G54" s="213">
        <v>553</v>
      </c>
      <c r="I54" s="88"/>
      <c r="J54" s="88"/>
      <c r="K54" s="88"/>
      <c r="L54" s="88"/>
      <c r="M54" s="88"/>
      <c r="N54" s="88"/>
    </row>
    <row r="55" spans="1:14" ht="15.75" hidden="1" customHeight="1" x14ac:dyDescent="0.2">
      <c r="A55" s="237" t="s">
        <v>353</v>
      </c>
      <c r="B55" s="211">
        <v>126</v>
      </c>
      <c r="C55" s="212">
        <f t="shared" si="16"/>
        <v>2236</v>
      </c>
      <c r="D55" s="213">
        <v>2362</v>
      </c>
      <c r="E55" s="211">
        <v>146</v>
      </c>
      <c r="F55" s="212">
        <f t="shared" si="17"/>
        <v>2225</v>
      </c>
      <c r="G55" s="213">
        <v>2371</v>
      </c>
      <c r="I55" s="88"/>
      <c r="J55" s="88"/>
      <c r="K55" s="88"/>
      <c r="L55" s="88"/>
      <c r="M55" s="88"/>
      <c r="N55" s="88"/>
    </row>
    <row r="56" spans="1:14" ht="15.75" hidden="1" customHeight="1" x14ac:dyDescent="0.2">
      <c r="A56" s="236" t="s">
        <v>354</v>
      </c>
      <c r="B56" s="211">
        <v>5</v>
      </c>
      <c r="C56" s="212">
        <f t="shared" si="16"/>
        <v>1540</v>
      </c>
      <c r="D56" s="213">
        <v>1545</v>
      </c>
      <c r="E56" s="211">
        <v>4</v>
      </c>
      <c r="F56" s="212">
        <f t="shared" si="17"/>
        <v>1530</v>
      </c>
      <c r="G56" s="213">
        <v>1534</v>
      </c>
      <c r="I56" s="88"/>
      <c r="J56" s="88"/>
      <c r="K56" s="88"/>
      <c r="L56" s="88"/>
      <c r="M56" s="88"/>
      <c r="N56" s="88"/>
    </row>
    <row r="57" spans="1:14" ht="15.75" hidden="1" customHeight="1" x14ac:dyDescent="0.2">
      <c r="A57" s="234" t="s">
        <v>355</v>
      </c>
      <c r="B57" s="211">
        <v>25</v>
      </c>
      <c r="C57" s="212">
        <f t="shared" si="16"/>
        <v>1734</v>
      </c>
      <c r="D57" s="213">
        <v>1759</v>
      </c>
      <c r="E57" s="211">
        <v>28</v>
      </c>
      <c r="F57" s="212">
        <f t="shared" si="17"/>
        <v>1731</v>
      </c>
      <c r="G57" s="213">
        <v>1759</v>
      </c>
      <c r="I57" s="88"/>
      <c r="J57" s="88"/>
      <c r="K57" s="88"/>
      <c r="L57" s="88"/>
      <c r="M57" s="88"/>
      <c r="N57" s="88"/>
    </row>
    <row r="58" spans="1:14" ht="15.75" hidden="1" customHeight="1" x14ac:dyDescent="0.2">
      <c r="A58" s="234" t="s">
        <v>356</v>
      </c>
      <c r="B58" s="211">
        <v>9</v>
      </c>
      <c r="C58" s="212">
        <f t="shared" si="16"/>
        <v>354</v>
      </c>
      <c r="D58" s="213">
        <v>363</v>
      </c>
      <c r="E58" s="211">
        <v>9</v>
      </c>
      <c r="F58" s="212">
        <f t="shared" si="17"/>
        <v>352</v>
      </c>
      <c r="G58" s="213">
        <v>361</v>
      </c>
      <c r="I58" s="88"/>
      <c r="J58" s="88"/>
      <c r="K58" s="88"/>
      <c r="L58" s="88"/>
      <c r="M58" s="88"/>
      <c r="N58" s="88"/>
    </row>
    <row r="59" spans="1:14" ht="15.75" hidden="1" customHeight="1" x14ac:dyDescent="0.2">
      <c r="A59" s="239" t="s">
        <v>357</v>
      </c>
      <c r="B59" s="211">
        <v>125</v>
      </c>
      <c r="C59" s="212">
        <f t="shared" si="16"/>
        <v>1376</v>
      </c>
      <c r="D59" s="213">
        <v>1501</v>
      </c>
      <c r="E59" s="211">
        <v>152</v>
      </c>
      <c r="F59" s="212">
        <f t="shared" si="17"/>
        <v>1367</v>
      </c>
      <c r="G59" s="213">
        <v>1519</v>
      </c>
      <c r="I59" s="88"/>
      <c r="J59" s="88"/>
      <c r="K59" s="88"/>
      <c r="L59" s="88"/>
      <c r="M59" s="88"/>
      <c r="N59" s="88"/>
    </row>
    <row r="60" spans="1:14" ht="15.75" hidden="1" customHeight="1" x14ac:dyDescent="0.2">
      <c r="A60" s="236" t="s">
        <v>358</v>
      </c>
      <c r="B60" s="211">
        <v>97</v>
      </c>
      <c r="C60" s="212">
        <f t="shared" si="16"/>
        <v>4581</v>
      </c>
      <c r="D60" s="213">
        <v>4678</v>
      </c>
      <c r="E60" s="211">
        <v>116</v>
      </c>
      <c r="F60" s="212">
        <f t="shared" si="17"/>
        <v>4567</v>
      </c>
      <c r="G60" s="213">
        <v>4683</v>
      </c>
      <c r="I60" s="88"/>
      <c r="J60" s="88"/>
      <c r="K60" s="88"/>
      <c r="L60" s="88"/>
      <c r="M60" s="88"/>
      <c r="N60" s="88"/>
    </row>
    <row r="61" spans="1:14" ht="15.75" hidden="1" customHeight="1" x14ac:dyDescent="0.2">
      <c r="A61" s="239" t="s">
        <v>359</v>
      </c>
      <c r="B61" s="211">
        <v>1</v>
      </c>
      <c r="C61" s="212">
        <f t="shared" si="16"/>
        <v>265</v>
      </c>
      <c r="D61" s="213">
        <v>266</v>
      </c>
      <c r="E61" s="211">
        <v>1</v>
      </c>
      <c r="F61" s="212">
        <f t="shared" si="17"/>
        <v>262</v>
      </c>
      <c r="G61" s="213">
        <v>263</v>
      </c>
      <c r="I61" s="88"/>
      <c r="J61" s="88"/>
      <c r="K61" s="88"/>
      <c r="L61" s="88"/>
      <c r="M61" s="88"/>
      <c r="N61" s="88"/>
    </row>
    <row r="62" spans="1:14" ht="15.75" hidden="1" customHeight="1" x14ac:dyDescent="0.2">
      <c r="A62" s="185">
        <f>COUNT(B49:B61)</f>
        <v>13</v>
      </c>
      <c r="B62" s="214">
        <f t="shared" ref="B62:G62" si="18">SUM(B49:B61)</f>
        <v>542</v>
      </c>
      <c r="C62" s="214">
        <f t="shared" si="18"/>
        <v>22205</v>
      </c>
      <c r="D62" s="214">
        <f t="shared" si="18"/>
        <v>22747</v>
      </c>
      <c r="E62" s="214">
        <f t="shared" si="18"/>
        <v>808</v>
      </c>
      <c r="F62" s="214">
        <f t="shared" si="18"/>
        <v>27835</v>
      </c>
      <c r="G62" s="214">
        <f t="shared" si="18"/>
        <v>28643</v>
      </c>
      <c r="I62" s="88"/>
      <c r="J62" s="88"/>
      <c r="K62" s="88"/>
      <c r="L62" s="88"/>
      <c r="M62" s="88"/>
      <c r="N62" s="88"/>
    </row>
    <row r="63" spans="1:14" s="8" customFormat="1" ht="15.75" hidden="1" customHeight="1" x14ac:dyDescent="0.2">
      <c r="A63" s="171"/>
      <c r="B63" s="215"/>
      <c r="C63" s="216"/>
      <c r="D63" s="217"/>
      <c r="E63" s="215"/>
      <c r="F63" s="216"/>
      <c r="G63" s="217"/>
      <c r="I63" s="88"/>
      <c r="J63" s="88"/>
      <c r="K63" s="88"/>
      <c r="L63" s="88"/>
      <c r="M63" s="88"/>
      <c r="N63" s="88"/>
    </row>
    <row r="64" spans="1:14" s="8" customFormat="1" ht="15.75" hidden="1" customHeight="1" x14ac:dyDescent="0.2">
      <c r="A64" s="171"/>
      <c r="B64" s="215"/>
      <c r="C64" s="216"/>
      <c r="D64" s="217"/>
      <c r="E64" s="215"/>
      <c r="F64" s="216"/>
      <c r="G64" s="217"/>
      <c r="I64" s="88"/>
      <c r="J64" s="88"/>
      <c r="K64" s="88"/>
      <c r="L64" s="88"/>
      <c r="M64" s="88"/>
      <c r="N64" s="88"/>
    </row>
    <row r="65" spans="1:16" s="8" customFormat="1" ht="15.75" hidden="1" customHeight="1" x14ac:dyDescent="0.2">
      <c r="A65" s="171"/>
      <c r="B65" s="215"/>
      <c r="C65" s="216"/>
      <c r="D65" s="217"/>
      <c r="E65" s="215"/>
      <c r="F65" s="216"/>
      <c r="G65" s="217"/>
      <c r="I65" s="88"/>
      <c r="J65" s="88"/>
      <c r="K65" s="88"/>
      <c r="L65" s="88"/>
      <c r="M65" s="88"/>
      <c r="N65" s="88"/>
    </row>
    <row r="66" spans="1:16" s="8" customFormat="1" ht="15.75" hidden="1" customHeight="1" x14ac:dyDescent="0.2">
      <c r="A66" s="171"/>
      <c r="B66" s="215"/>
      <c r="C66" s="216"/>
      <c r="D66" s="217"/>
      <c r="E66" s="215"/>
      <c r="F66" s="216"/>
      <c r="G66" s="217"/>
      <c r="I66" s="88"/>
      <c r="J66" s="88"/>
      <c r="K66" s="88"/>
      <c r="L66" s="88"/>
      <c r="M66" s="88"/>
      <c r="N66" s="88"/>
    </row>
    <row r="67" spans="1:16" s="8" customFormat="1" ht="15.75" hidden="1" customHeight="1" x14ac:dyDescent="0.2">
      <c r="A67" s="218"/>
      <c r="B67" s="219"/>
      <c r="C67" s="219"/>
      <c r="D67" s="219"/>
      <c r="E67" s="219"/>
      <c r="F67" s="219"/>
      <c r="G67" s="219"/>
      <c r="I67" s="220"/>
      <c r="K67" s="88"/>
      <c r="L67" s="88"/>
      <c r="M67" s="88"/>
      <c r="N67" s="88"/>
    </row>
    <row r="68" spans="1:16" ht="9" hidden="1" customHeight="1" x14ac:dyDescent="0.2">
      <c r="A68" s="20"/>
      <c r="C68" s="95"/>
      <c r="D68" s="96"/>
      <c r="E68" s="96"/>
      <c r="F68" s="97"/>
      <c r="G68" s="98"/>
      <c r="I68" s="94"/>
      <c r="K68" s="88"/>
      <c r="L68" s="88"/>
      <c r="M68" s="88"/>
      <c r="N68" s="88"/>
    </row>
    <row r="69" spans="1:16" ht="15.75" customHeight="1" x14ac:dyDescent="0.2">
      <c r="K69" s="88"/>
      <c r="L69" s="88"/>
      <c r="M69" s="88"/>
      <c r="N69" s="88"/>
    </row>
    <row r="70" spans="1:16" ht="15.75" customHeight="1" thickBot="1" x14ac:dyDescent="0.25">
      <c r="K70" s="88"/>
      <c r="L70" s="88"/>
      <c r="M70" s="88"/>
      <c r="N70" s="88"/>
    </row>
    <row r="71" spans="1:16" ht="28.5" customHeight="1" thickBot="1" x14ac:dyDescent="0.25">
      <c r="A71" s="99"/>
      <c r="B71" s="100" t="s">
        <v>37</v>
      </c>
      <c r="C71" s="101">
        <v>2.8014942789515922E-2</v>
      </c>
      <c r="D71" s="367" t="s">
        <v>38</v>
      </c>
      <c r="E71" s="368"/>
      <c r="F71" s="369"/>
      <c r="H71" s="102"/>
    </row>
    <row r="72" spans="1:16" ht="28.5" customHeight="1" thickBot="1" x14ac:dyDescent="0.25">
      <c r="A72" s="103">
        <f>I37</f>
        <v>7.7980626060893598E-3</v>
      </c>
      <c r="B72" s="104" t="s">
        <v>80</v>
      </c>
      <c r="C72" s="99"/>
      <c r="D72" s="105" t="s">
        <v>39</v>
      </c>
      <c r="E72" s="106" t="s">
        <v>40</v>
      </c>
      <c r="F72" s="105" t="s">
        <v>41</v>
      </c>
    </row>
    <row r="73" spans="1:16" ht="28.5" customHeight="1" thickBot="1" x14ac:dyDescent="0.25">
      <c r="A73" s="107">
        <f>E37</f>
        <v>3.5925516637478112</v>
      </c>
      <c r="B73" s="108" t="s">
        <v>42</v>
      </c>
      <c r="C73" s="109"/>
      <c r="D73" s="110">
        <v>0.75405529545763383</v>
      </c>
      <c r="E73" s="111">
        <v>0.56413767381798163</v>
      </c>
      <c r="F73" s="112">
        <v>1.007908911240623</v>
      </c>
      <c r="G73" s="109"/>
    </row>
    <row r="74" spans="1:16" ht="28.5" hidden="1" customHeight="1" x14ac:dyDescent="0.2">
      <c r="A74" s="113"/>
      <c r="B74" s="104"/>
      <c r="C74" s="99"/>
      <c r="D74" s="99"/>
      <c r="E74" s="99"/>
      <c r="F74" s="99"/>
      <c r="G74" s="99"/>
      <c r="J74" s="1" t="s">
        <v>93</v>
      </c>
      <c r="K74" s="1">
        <v>2.2009851600916384</v>
      </c>
      <c r="N74" s="1" t="s">
        <v>92</v>
      </c>
      <c r="O74" s="1">
        <v>0.30614051928708369</v>
      </c>
      <c r="P74" s="1">
        <v>1.8573150327562318</v>
      </c>
    </row>
    <row r="75" spans="1:16" ht="28.5" hidden="1" customHeight="1" x14ac:dyDescent="0.2">
      <c r="A75" s="113"/>
      <c r="B75" s="114" t="s">
        <v>43</v>
      </c>
      <c r="C75" s="115"/>
      <c r="D75" s="116">
        <f>C71*D73</f>
        <v>2.1124815962377138E-2</v>
      </c>
      <c r="E75" s="117">
        <f>C71*E73</f>
        <v>1.5804284657421348E-2</v>
      </c>
      <c r="F75" s="118">
        <f>C71*F73</f>
        <v>2.8236510485449336E-2</v>
      </c>
      <c r="G75" s="99"/>
    </row>
    <row r="76" spans="1:16" ht="28.5" hidden="1" customHeight="1" x14ac:dyDescent="0.2">
      <c r="A76" s="113"/>
      <c r="B76" s="104"/>
      <c r="C76" s="99"/>
      <c r="D76" s="99"/>
      <c r="E76" s="99"/>
      <c r="F76" s="99"/>
      <c r="G76" s="99"/>
    </row>
    <row r="77" spans="1:16" ht="28.5" hidden="1" customHeight="1" x14ac:dyDescent="0.2">
      <c r="A77" s="113"/>
      <c r="B77" s="119"/>
      <c r="C77" s="120" t="s">
        <v>22</v>
      </c>
      <c r="D77" s="121">
        <f>C71-D75</f>
        <v>6.8901268271387844E-3</v>
      </c>
      <c r="E77" s="122">
        <f>C71-F75</f>
        <v>-2.2156769593341397E-4</v>
      </c>
      <c r="F77" s="123">
        <f>C71-E75</f>
        <v>1.2210658132094574E-2</v>
      </c>
      <c r="G77" s="99"/>
    </row>
    <row r="78" spans="1:16" ht="28.5" hidden="1" customHeight="1" x14ac:dyDescent="0.2">
      <c r="A78" s="113"/>
      <c r="B78" s="124"/>
      <c r="C78" s="125" t="s">
        <v>23</v>
      </c>
      <c r="D78" s="126">
        <f>1/D77</f>
        <v>145.13520942186534</v>
      </c>
      <c r="E78" s="127">
        <f>1/F77</f>
        <v>81.895667635767595</v>
      </c>
      <c r="F78" s="128">
        <f>1/E77</f>
        <v>-4513.2933110453168</v>
      </c>
      <c r="G78" s="99"/>
    </row>
    <row r="79" spans="1:16" ht="28.5" hidden="1" customHeight="1" x14ac:dyDescent="0.2">
      <c r="A79" s="113"/>
      <c r="B79" s="104"/>
      <c r="C79" s="109"/>
      <c r="D79" s="109"/>
      <c r="E79" s="109"/>
      <c r="F79" s="109"/>
      <c r="G79" s="99"/>
    </row>
    <row r="80" spans="1:16" ht="28.5" hidden="1" customHeight="1" x14ac:dyDescent="0.2">
      <c r="A80" s="113"/>
      <c r="B80" s="129" t="s">
        <v>44</v>
      </c>
      <c r="C80" s="130" t="s">
        <v>45</v>
      </c>
      <c r="D80" s="131">
        <f>D78</f>
        <v>145.13520942186534</v>
      </c>
      <c r="E80" s="131">
        <f>E78</f>
        <v>81.895667635767595</v>
      </c>
      <c r="F80" s="131">
        <f>F78</f>
        <v>-4513.2933110453168</v>
      </c>
      <c r="G80" s="99"/>
    </row>
    <row r="81" spans="1:7" ht="28.5" hidden="1" customHeight="1" x14ac:dyDescent="0.2">
      <c r="A81" s="113"/>
      <c r="B81" s="132"/>
      <c r="C81" s="133" t="s">
        <v>46</v>
      </c>
      <c r="D81" s="134">
        <f>(1-C71)*D78</f>
        <v>141.06925483316738</v>
      </c>
      <c r="E81" s="134">
        <f>(1-C71)*E78</f>
        <v>79.601365192242355</v>
      </c>
      <c r="F81" s="134">
        <f>(1-C71)*F78</f>
        <v>-4386.8536571440773</v>
      </c>
      <c r="G81" s="135"/>
    </row>
    <row r="82" spans="1:7" ht="28.5" hidden="1" customHeight="1" x14ac:dyDescent="0.2">
      <c r="A82" s="113"/>
      <c r="B82" s="136"/>
      <c r="C82" s="137" t="s">
        <v>47</v>
      </c>
      <c r="D82" s="138">
        <f>D78*D77</f>
        <v>1</v>
      </c>
      <c r="E82" s="138">
        <f>E78*F77</f>
        <v>1</v>
      </c>
      <c r="F82" s="138">
        <f>F78*E77</f>
        <v>0.99999999999999989</v>
      </c>
      <c r="G82" s="135"/>
    </row>
    <row r="83" spans="1:7" ht="28.5" hidden="1" customHeight="1" x14ac:dyDescent="0.2">
      <c r="A83" s="113"/>
      <c r="B83" s="139"/>
      <c r="C83" s="140" t="s">
        <v>48</v>
      </c>
      <c r="D83" s="141">
        <f>(C71-D77)*D78</f>
        <v>3.0659545886979696</v>
      </c>
      <c r="E83" s="141">
        <f>(C71-F77)*E78</f>
        <v>1.2943024435252399</v>
      </c>
      <c r="F83" s="141">
        <f>(C71-E77)*F78</f>
        <v>-127.43965390123944</v>
      </c>
      <c r="G83" s="135"/>
    </row>
    <row r="84" spans="1:7" ht="28.5" hidden="1" customHeight="1" x14ac:dyDescent="0.2">
      <c r="A84" s="113"/>
      <c r="B84" s="142"/>
      <c r="C84" s="143"/>
      <c r="D84" s="144"/>
      <c r="E84" s="144"/>
      <c r="F84" s="144"/>
      <c r="G84" s="135"/>
    </row>
    <row r="85" spans="1:7" ht="28.5" hidden="1" customHeight="1" x14ac:dyDescent="0.2">
      <c r="A85" s="113"/>
      <c r="B85" s="129" t="s">
        <v>49</v>
      </c>
      <c r="C85" s="130" t="s">
        <v>50</v>
      </c>
      <c r="D85" s="131">
        <f>D78</f>
        <v>145.13520942186534</v>
      </c>
      <c r="E85" s="131">
        <f>E78</f>
        <v>81.895667635767595</v>
      </c>
      <c r="F85" s="131">
        <f>F78</f>
        <v>-4513.2933110453168</v>
      </c>
      <c r="G85" s="135"/>
    </row>
    <row r="86" spans="1:7" ht="28.5" hidden="1" customHeight="1" x14ac:dyDescent="0.2">
      <c r="A86" s="113"/>
      <c r="B86" s="132"/>
      <c r="C86" s="145" t="s">
        <v>46</v>
      </c>
      <c r="D86" s="134">
        <f>ABS((1-(C71-D77))*D78)</f>
        <v>142.06925483316738</v>
      </c>
      <c r="E86" s="134">
        <f>ABS((1-(C71-F77))*E78)</f>
        <v>80.601365192242355</v>
      </c>
      <c r="F86" s="134">
        <f>ABS((1-(C71-E77))*F78)</f>
        <v>4385.8536571440773</v>
      </c>
      <c r="G86" s="99"/>
    </row>
    <row r="87" spans="1:7" ht="28.5" hidden="1" customHeight="1" x14ac:dyDescent="0.2">
      <c r="A87" s="113"/>
      <c r="B87" s="146"/>
      <c r="C87" s="147" t="s">
        <v>51</v>
      </c>
      <c r="D87" s="148">
        <f>D78*D77</f>
        <v>1</v>
      </c>
      <c r="E87" s="148">
        <f>E78*F77</f>
        <v>1</v>
      </c>
      <c r="F87" s="148">
        <f>F78*E77</f>
        <v>0.99999999999999989</v>
      </c>
      <c r="G87" s="99"/>
    </row>
    <row r="88" spans="1:7" ht="28.5" hidden="1" customHeight="1" x14ac:dyDescent="0.2">
      <c r="A88" s="113"/>
      <c r="B88" s="149"/>
      <c r="C88" s="140" t="s">
        <v>52</v>
      </c>
      <c r="D88" s="141">
        <f>ABS(C71*D78)</f>
        <v>4.06595458869797</v>
      </c>
      <c r="E88" s="141">
        <f>ABS(C71*E78)</f>
        <v>2.2943024435252397</v>
      </c>
      <c r="F88" s="141">
        <f>ABS(C71*F78)</f>
        <v>126.43965390123944</v>
      </c>
      <c r="G88" s="99"/>
    </row>
    <row r="89" spans="1:7" ht="28.5" hidden="1" customHeight="1" x14ac:dyDescent="0.2">
      <c r="A89" s="113"/>
      <c r="B89" s="150"/>
      <c r="C89" s="151"/>
      <c r="D89" s="152"/>
      <c r="E89" s="153"/>
      <c r="F89" s="152"/>
      <c r="G89" s="154"/>
    </row>
    <row r="90" spans="1:7" ht="28.5" hidden="1" customHeight="1" x14ac:dyDescent="0.2">
      <c r="A90" s="113"/>
      <c r="B90" s="155" t="s">
        <v>53</v>
      </c>
      <c r="C90" s="156"/>
      <c r="D90" s="156"/>
      <c r="E90" s="157">
        <f>ROUND(D73,2)</f>
        <v>0.75</v>
      </c>
      <c r="F90" s="158">
        <f>ROUND(D77,4)</f>
        <v>6.8999999999999999E-3</v>
      </c>
      <c r="G90" s="159">
        <f>ROUND(D78,0)</f>
        <v>145</v>
      </c>
    </row>
    <row r="91" spans="1:7" ht="28.5" hidden="1" customHeight="1" x14ac:dyDescent="0.2">
      <c r="A91" s="113"/>
      <c r="B91" s="160" t="s">
        <v>54</v>
      </c>
      <c r="C91" s="161">
        <f>ROUND(D75,4)</f>
        <v>2.1100000000000001E-2</v>
      </c>
      <c r="D91" s="162">
        <f>ROUND(C71,4)</f>
        <v>2.8000000000000001E-2</v>
      </c>
      <c r="E91" s="163">
        <f>ROUND(E73,2)</f>
        <v>0.56000000000000005</v>
      </c>
      <c r="F91" s="164">
        <f>ROUND(E77,4)</f>
        <v>-2.0000000000000001E-4</v>
      </c>
      <c r="G91" s="165">
        <f>ROUND(E78,0)</f>
        <v>82</v>
      </c>
    </row>
    <row r="92" spans="1:7" ht="28.5" hidden="1" customHeight="1" x14ac:dyDescent="0.2">
      <c r="A92" s="113"/>
      <c r="B92" s="160" t="s">
        <v>55</v>
      </c>
      <c r="C92" s="166"/>
      <c r="D92" s="166"/>
      <c r="E92" s="163">
        <f>ROUND(F73,2)</f>
        <v>1.01</v>
      </c>
      <c r="F92" s="164">
        <f>ROUND(F77,4)</f>
        <v>1.2200000000000001E-2</v>
      </c>
      <c r="G92" s="165">
        <f>ROUND(F78,0)</f>
        <v>-4513</v>
      </c>
    </row>
    <row r="93" spans="1:7" ht="28.5" hidden="1" customHeight="1" x14ac:dyDescent="0.2">
      <c r="A93" s="113"/>
      <c r="B93" s="160" t="s">
        <v>56</v>
      </c>
      <c r="C93" s="167" t="s">
        <v>57</v>
      </c>
      <c r="D93" s="167" t="s">
        <v>58</v>
      </c>
      <c r="E93" s="168" t="s">
        <v>59</v>
      </c>
      <c r="F93" s="168" t="s">
        <v>60</v>
      </c>
      <c r="G93" s="167" t="s">
        <v>23</v>
      </c>
    </row>
    <row r="94" spans="1:7" ht="28.5" hidden="1" customHeight="1" x14ac:dyDescent="0.2">
      <c r="A94" s="113"/>
      <c r="B94" s="169" t="s">
        <v>61</v>
      </c>
      <c r="C94" s="167" t="str">
        <f>CONCATENATE(C91*100,B93)</f>
        <v>2,11%</v>
      </c>
      <c r="D94" s="167" t="str">
        <f>CONCATENATE(D91*100,B93)</f>
        <v>2,8%</v>
      </c>
      <c r="E94" s="167" t="str">
        <f>CONCATENATE(E90," ",B90,E91,B91,E92,B92)</f>
        <v>0,75 (0,56-1,01)</v>
      </c>
      <c r="F94" s="167" t="str">
        <f>CONCATENATE(F90*100,B93," ",B90,F91*100,B93," ",B94," ",F92*100,B93,B92)</f>
        <v>0,69% (-0,02% a 1,22%)</v>
      </c>
      <c r="G94" s="167" t="str">
        <f>CONCATENATE(G90," ",B90,G91," ",B94," ",G92,B92)</f>
        <v>145 (82 a -4513)</v>
      </c>
    </row>
    <row r="95" spans="1:7" ht="28.5" hidden="1" customHeight="1" x14ac:dyDescent="0.2">
      <c r="A95" s="170"/>
      <c r="B95" s="171"/>
      <c r="C95" s="172"/>
      <c r="D95" s="172"/>
      <c r="E95" s="172"/>
      <c r="F95" s="172"/>
      <c r="G95" s="172"/>
    </row>
    <row r="96" spans="1:7" ht="28.5" customHeight="1" x14ac:dyDescent="0.2">
      <c r="A96" s="103">
        <f>A72*A73</f>
        <v>2.8014942789515922E-2</v>
      </c>
      <c r="B96" s="104" t="s">
        <v>62</v>
      </c>
      <c r="C96" s="99"/>
      <c r="D96" s="99"/>
      <c r="E96" s="99"/>
      <c r="F96" s="99"/>
      <c r="G96" s="99"/>
    </row>
    <row r="97" spans="1:7" ht="28.5" customHeight="1" x14ac:dyDescent="0.2">
      <c r="A97" s="173"/>
      <c r="B97" s="99"/>
      <c r="C97" s="174" t="s">
        <v>63</v>
      </c>
      <c r="D97" s="174" t="s">
        <v>58</v>
      </c>
      <c r="E97" s="174" t="s">
        <v>59</v>
      </c>
      <c r="F97" s="174" t="s">
        <v>22</v>
      </c>
      <c r="G97" s="174" t="s">
        <v>23</v>
      </c>
    </row>
    <row r="98" spans="1:7" ht="28.5" customHeight="1" x14ac:dyDescent="0.2">
      <c r="A98" s="175"/>
      <c r="B98" s="176"/>
      <c r="C98" s="177" t="str">
        <f>C94</f>
        <v>2,11%</v>
      </c>
      <c r="D98" s="177" t="str">
        <f>D94</f>
        <v>2,8%</v>
      </c>
      <c r="E98" s="177" t="str">
        <f>E94</f>
        <v>0,75 (0,56-1,01)</v>
      </c>
      <c r="F98" s="177" t="str">
        <f>F94</f>
        <v>0,69% (-0,02% a 1,22%)</v>
      </c>
      <c r="G98" s="177" t="str">
        <f>G94</f>
        <v>145 (82 a -4513)</v>
      </c>
    </row>
    <row r="99" spans="1:7" ht="12" customHeight="1" x14ac:dyDescent="0.2"/>
    <row r="100" spans="1:7" ht="15.95" customHeight="1" x14ac:dyDescent="0.2"/>
    <row r="101" spans="1:7" ht="15.95" customHeight="1" x14ac:dyDescent="0.2"/>
    <row r="102" spans="1:7" ht="15.95" customHeight="1" x14ac:dyDescent="0.2"/>
    <row r="103" spans="1:7" ht="15.95" customHeight="1" x14ac:dyDescent="0.2"/>
  </sheetData>
  <mergeCells count="23">
    <mergeCell ref="K3:L3"/>
    <mergeCell ref="A21:O21"/>
    <mergeCell ref="D71:F71"/>
    <mergeCell ref="A24:A36"/>
    <mergeCell ref="L22:O22"/>
    <mergeCell ref="B39:I39"/>
    <mergeCell ref="A40:A41"/>
    <mergeCell ref="B47:D47"/>
    <mergeCell ref="E47:G47"/>
    <mergeCell ref="F22:F23"/>
    <mergeCell ref="G22:G23"/>
    <mergeCell ref="H22:H23"/>
    <mergeCell ref="I22:I23"/>
    <mergeCell ref="J22:J23"/>
    <mergeCell ref="K22:K23"/>
    <mergeCell ref="A22:A23"/>
    <mergeCell ref="D22:D23"/>
    <mergeCell ref="E22:E23"/>
    <mergeCell ref="B3:D3"/>
    <mergeCell ref="E3:F3"/>
    <mergeCell ref="H3:J3"/>
    <mergeCell ref="B22:B23"/>
    <mergeCell ref="C22:C23"/>
  </mergeCells>
  <pageMargins left="0.7" right="0.7" top="0.75" bottom="0.75" header="0.3" footer="0.3"/>
  <ignoredErrors>
    <ignoredError sqref="G18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4"/>
  <sheetViews>
    <sheetView topLeftCell="A20" zoomScale="80" zoomScaleNormal="80" workbookViewId="0">
      <selection activeCell="A20" sqref="A20"/>
    </sheetView>
  </sheetViews>
  <sheetFormatPr baseColWidth="10" defaultColWidth="16" defaultRowHeight="28.5" customHeight="1" x14ac:dyDescent="0.2"/>
  <cols>
    <col min="1" max="1" width="23.57031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.5703125" style="1" customWidth="1"/>
    <col min="8" max="8" width="15.28515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3.28515625" style="1" customWidth="1"/>
    <col min="15" max="15" width="16.7109375" style="1" customWidth="1"/>
    <col min="16" max="16" width="16" style="1"/>
    <col min="17" max="17" width="13.85546875" style="1" hidden="1" customWidth="1"/>
    <col min="18" max="18" width="0" style="1" hidden="1" customWidth="1"/>
    <col min="19" max="19" width="34.85546875" style="1" customWidth="1"/>
    <col min="20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28" ht="11.25" hidden="1" customHeight="1" x14ac:dyDescent="0.25">
      <c r="S1" s="3"/>
      <c r="T1"/>
      <c r="U1"/>
      <c r="V1"/>
      <c r="W1"/>
      <c r="X1"/>
      <c r="Y1"/>
      <c r="Z1"/>
      <c r="AA1"/>
      <c r="AB1"/>
    </row>
    <row r="2" spans="1:28" ht="30" hidden="1" customHeight="1" x14ac:dyDescent="0.25">
      <c r="A2" s="4" t="s">
        <v>396</v>
      </c>
      <c r="B2" s="5"/>
      <c r="C2" s="5"/>
      <c r="O2" s="6"/>
      <c r="P2" s="7"/>
      <c r="Q2" s="8"/>
      <c r="S2" s="3"/>
      <c r="T2"/>
      <c r="U2"/>
      <c r="V2"/>
      <c r="W2"/>
      <c r="X2"/>
      <c r="Y2"/>
      <c r="Z2"/>
      <c r="AA2"/>
      <c r="AB2"/>
    </row>
    <row r="3" spans="1:28" ht="30" hidden="1" customHeight="1" x14ac:dyDescent="0.25">
      <c r="A3" s="9"/>
      <c r="B3" s="384" t="s">
        <v>0</v>
      </c>
      <c r="C3" s="385"/>
      <c r="D3" s="386"/>
      <c r="E3" s="384" t="s">
        <v>1</v>
      </c>
      <c r="F3" s="386"/>
      <c r="G3" s="10" t="s">
        <v>2</v>
      </c>
      <c r="H3" s="384" t="s">
        <v>3</v>
      </c>
      <c r="I3" s="385"/>
      <c r="J3" s="386"/>
      <c r="K3" s="384" t="s">
        <v>4</v>
      </c>
      <c r="L3" s="386"/>
      <c r="M3" s="10" t="s">
        <v>5</v>
      </c>
      <c r="N3" s="7"/>
      <c r="S3" s="3"/>
      <c r="T3"/>
      <c r="U3"/>
      <c r="V3"/>
      <c r="W3"/>
      <c r="X3"/>
      <c r="Y3"/>
      <c r="Z3"/>
      <c r="AA3"/>
      <c r="AB3"/>
    </row>
    <row r="4" spans="1:28" ht="30" hidden="1" customHeight="1" x14ac:dyDescent="0.25">
      <c r="A4" s="9" t="s">
        <v>6</v>
      </c>
      <c r="B4" s="11" t="s">
        <v>68</v>
      </c>
      <c r="C4" s="12" t="s">
        <v>390</v>
      </c>
      <c r="D4" s="11" t="s">
        <v>7</v>
      </c>
      <c r="E4" s="12" t="s">
        <v>68</v>
      </c>
      <c r="F4" s="12" t="s">
        <v>390</v>
      </c>
      <c r="G4" s="13" t="s">
        <v>8</v>
      </c>
      <c r="H4" s="14" t="s">
        <v>68</v>
      </c>
      <c r="I4" s="15" t="s">
        <v>390</v>
      </c>
      <c r="J4" s="14" t="s">
        <v>7</v>
      </c>
      <c r="K4" s="11" t="s">
        <v>68</v>
      </c>
      <c r="L4" s="12" t="s">
        <v>390</v>
      </c>
      <c r="M4" s="13" t="s">
        <v>8</v>
      </c>
      <c r="N4" s="7"/>
      <c r="O4" s="1" t="s">
        <v>9</v>
      </c>
      <c r="P4" s="1" t="s">
        <v>9</v>
      </c>
      <c r="S4" s="3"/>
      <c r="T4"/>
      <c r="U4"/>
      <c r="V4"/>
      <c r="W4"/>
      <c r="X4"/>
      <c r="Y4"/>
      <c r="Z4"/>
      <c r="AA4"/>
      <c r="AB4"/>
    </row>
    <row r="5" spans="1:28" ht="18" hidden="1" customHeight="1" x14ac:dyDescent="0.25">
      <c r="A5" s="241" t="s">
        <v>369</v>
      </c>
      <c r="B5" s="187">
        <v>6262</v>
      </c>
      <c r="C5" s="187">
        <v>12528</v>
      </c>
      <c r="D5" s="188">
        <f t="shared" ref="D5:D17" si="0">B5+C5</f>
        <v>18790</v>
      </c>
      <c r="E5" s="191">
        <v>89</v>
      </c>
      <c r="F5" s="191">
        <v>205</v>
      </c>
      <c r="G5" s="189">
        <v>3.8</v>
      </c>
      <c r="H5" s="192">
        <f t="shared" ref="H5:H17" si="1">B5*G5</f>
        <v>23795.599999999999</v>
      </c>
      <c r="I5" s="192">
        <f t="shared" ref="I5:I17" si="2">C5*G5</f>
        <v>47606.399999999994</v>
      </c>
      <c r="J5" s="192">
        <f>H5+I5</f>
        <v>71402</v>
      </c>
      <c r="K5" s="16">
        <f>E5/H5</f>
        <v>3.7401872615105314E-3</v>
      </c>
      <c r="L5" s="16">
        <f>F5/I5</f>
        <v>4.3061437117698463E-3</v>
      </c>
      <c r="M5" s="17">
        <v>61.5</v>
      </c>
      <c r="N5" s="18">
        <f t="shared" ref="N5:N17" si="3">M5*D5</f>
        <v>1155585</v>
      </c>
      <c r="O5" s="19" t="str">
        <f>CONCATENATE(E5," ",$O$4," ",B5)</f>
        <v>89 / 6262</v>
      </c>
      <c r="P5" s="19" t="str">
        <f>CONCATENATE(F5," ",$P$4," ",C5)</f>
        <v>205 / 12528</v>
      </c>
      <c r="S5" s="3"/>
      <c r="T5"/>
      <c r="U5"/>
      <c r="V5"/>
      <c r="W5"/>
      <c r="X5"/>
      <c r="Y5"/>
      <c r="Z5"/>
      <c r="AA5"/>
      <c r="AB5"/>
    </row>
    <row r="6" spans="1:28" ht="18" hidden="1" customHeight="1" x14ac:dyDescent="0.25">
      <c r="A6" s="241" t="s">
        <v>370</v>
      </c>
      <c r="B6" s="187">
        <v>758</v>
      </c>
      <c r="C6" s="187">
        <v>390</v>
      </c>
      <c r="D6" s="188">
        <f t="shared" si="0"/>
        <v>1148</v>
      </c>
      <c r="E6" s="191">
        <v>38</v>
      </c>
      <c r="F6" s="191">
        <v>34</v>
      </c>
      <c r="G6" s="189">
        <v>8.4</v>
      </c>
      <c r="H6" s="192">
        <f t="shared" si="1"/>
        <v>6367.2</v>
      </c>
      <c r="I6" s="192">
        <f t="shared" si="2"/>
        <v>3276</v>
      </c>
      <c r="J6" s="192">
        <f t="shared" ref="J6:J17" si="4">H6+I6</f>
        <v>9643.2000000000007</v>
      </c>
      <c r="K6" s="16">
        <f t="shared" ref="K6:L17" si="5">E6/H6</f>
        <v>5.9680864430204797E-3</v>
      </c>
      <c r="L6" s="16">
        <f t="shared" si="5"/>
        <v>1.0378510378510378E-2</v>
      </c>
      <c r="M6" s="17">
        <v>56</v>
      </c>
      <c r="N6" s="18">
        <f t="shared" si="3"/>
        <v>64288</v>
      </c>
      <c r="O6" s="19" t="str">
        <f t="shared" ref="O6:O17" si="6">CONCATENATE(E6," ",$O$4," ",B6)</f>
        <v>38 / 758</v>
      </c>
      <c r="P6" s="19" t="str">
        <f t="shared" ref="P6:P17" si="7">CONCATENATE(F6," ",$P$4," ",C6)</f>
        <v>34 / 390</v>
      </c>
      <c r="S6" s="3"/>
      <c r="T6"/>
      <c r="U6"/>
      <c r="V6"/>
      <c r="W6"/>
      <c r="X6"/>
      <c r="Y6"/>
      <c r="Z6"/>
      <c r="AA6"/>
      <c r="AB6"/>
    </row>
    <row r="7" spans="1:28" ht="18" hidden="1" customHeight="1" x14ac:dyDescent="0.25">
      <c r="A7" s="241" t="s">
        <v>371</v>
      </c>
      <c r="B7" s="187">
        <v>237</v>
      </c>
      <c r="C7" s="187">
        <v>233</v>
      </c>
      <c r="D7" s="188">
        <f t="shared" si="0"/>
        <v>470</v>
      </c>
      <c r="E7" s="191">
        <v>9</v>
      </c>
      <c r="F7" s="191">
        <v>9</v>
      </c>
      <c r="G7" s="189">
        <v>5</v>
      </c>
      <c r="H7" s="192">
        <f t="shared" si="1"/>
        <v>1185</v>
      </c>
      <c r="I7" s="192">
        <f t="shared" si="2"/>
        <v>1165</v>
      </c>
      <c r="J7" s="192">
        <f t="shared" si="4"/>
        <v>2350</v>
      </c>
      <c r="K7" s="16">
        <f t="shared" si="5"/>
        <v>7.5949367088607592E-3</v>
      </c>
      <c r="L7" s="16">
        <f t="shared" si="5"/>
        <v>7.725321888412017E-3</v>
      </c>
      <c r="M7" s="17">
        <v>57.3</v>
      </c>
      <c r="N7" s="18">
        <f t="shared" si="3"/>
        <v>26931</v>
      </c>
      <c r="O7" s="19" t="str">
        <f t="shared" si="6"/>
        <v>9 / 237</v>
      </c>
      <c r="P7" s="19" t="str">
        <f t="shared" si="7"/>
        <v>9 / 233</v>
      </c>
      <c r="S7" s="3"/>
      <c r="T7"/>
      <c r="U7"/>
      <c r="V7"/>
      <c r="W7"/>
      <c r="X7"/>
      <c r="Y7"/>
      <c r="Z7"/>
      <c r="AA7"/>
      <c r="AB7"/>
    </row>
    <row r="8" spans="1:28" ht="18" hidden="1" customHeight="1" x14ac:dyDescent="0.25">
      <c r="A8" s="242" t="s">
        <v>372</v>
      </c>
      <c r="B8" s="187">
        <v>237</v>
      </c>
      <c r="C8" s="187">
        <v>243</v>
      </c>
      <c r="D8" s="188">
        <f t="shared" si="0"/>
        <v>480</v>
      </c>
      <c r="E8" s="191">
        <v>4</v>
      </c>
      <c r="F8" s="191">
        <v>13</v>
      </c>
      <c r="G8" s="189">
        <v>5</v>
      </c>
      <c r="H8" s="192">
        <f t="shared" si="1"/>
        <v>1185</v>
      </c>
      <c r="I8" s="192">
        <f t="shared" si="2"/>
        <v>1215</v>
      </c>
      <c r="J8" s="192">
        <f t="shared" si="4"/>
        <v>2400</v>
      </c>
      <c r="K8" s="16">
        <f t="shared" si="5"/>
        <v>3.3755274261603376E-3</v>
      </c>
      <c r="L8" s="16">
        <f t="shared" si="5"/>
        <v>1.0699588477366255E-2</v>
      </c>
      <c r="M8" s="17">
        <v>59</v>
      </c>
      <c r="N8" s="18">
        <f t="shared" si="3"/>
        <v>28320</v>
      </c>
      <c r="O8" s="19" t="str">
        <f t="shared" si="6"/>
        <v>4 / 237</v>
      </c>
      <c r="P8" s="19" t="str">
        <f t="shared" si="7"/>
        <v>13 / 243</v>
      </c>
      <c r="S8" s="3"/>
      <c r="T8"/>
      <c r="U8"/>
      <c r="V8"/>
      <c r="W8"/>
      <c r="X8"/>
      <c r="Y8"/>
      <c r="Z8"/>
      <c r="AA8"/>
      <c r="AB8"/>
    </row>
    <row r="9" spans="1:28" ht="18" hidden="1" customHeight="1" x14ac:dyDescent="0.25">
      <c r="A9" s="241" t="s">
        <v>376</v>
      </c>
      <c r="B9" s="187">
        <v>2222</v>
      </c>
      <c r="C9" s="187">
        <v>2206</v>
      </c>
      <c r="D9" s="188">
        <f t="shared" si="0"/>
        <v>4428</v>
      </c>
      <c r="E9" s="191">
        <v>52</v>
      </c>
      <c r="F9" s="191">
        <v>49</v>
      </c>
      <c r="G9" s="189">
        <v>2</v>
      </c>
      <c r="H9" s="192">
        <f t="shared" si="1"/>
        <v>4444</v>
      </c>
      <c r="I9" s="192">
        <f t="shared" si="2"/>
        <v>4412</v>
      </c>
      <c r="J9" s="192">
        <f t="shared" si="4"/>
        <v>8856</v>
      </c>
      <c r="K9" s="16">
        <f t="shared" si="5"/>
        <v>1.1701170117011701E-2</v>
      </c>
      <c r="L9" s="16">
        <f t="shared" si="5"/>
        <v>1.1106074342701723E-2</v>
      </c>
      <c r="M9" s="17">
        <v>73.599999999999994</v>
      </c>
      <c r="N9" s="18">
        <f t="shared" si="3"/>
        <v>325900.79999999999</v>
      </c>
      <c r="O9" s="19" t="str">
        <f t="shared" si="6"/>
        <v>52 / 2222</v>
      </c>
      <c r="P9" s="19" t="str">
        <f t="shared" si="7"/>
        <v>49 / 2206</v>
      </c>
      <c r="S9" s="3"/>
      <c r="T9"/>
      <c r="U9"/>
      <c r="V9"/>
      <c r="W9"/>
      <c r="X9"/>
      <c r="Y9"/>
      <c r="Z9"/>
      <c r="AA9"/>
      <c r="AB9"/>
    </row>
    <row r="10" spans="1:28" ht="18" hidden="1" customHeight="1" x14ac:dyDescent="0.25">
      <c r="A10" s="241" t="s">
        <v>378</v>
      </c>
      <c r="B10" s="187">
        <v>2362</v>
      </c>
      <c r="C10" s="187">
        <v>2371</v>
      </c>
      <c r="D10" s="188">
        <f t="shared" si="0"/>
        <v>4733</v>
      </c>
      <c r="E10" s="191">
        <v>34</v>
      </c>
      <c r="F10" s="191">
        <v>55</v>
      </c>
      <c r="G10" s="189">
        <v>4.7</v>
      </c>
      <c r="H10" s="192">
        <f t="shared" si="1"/>
        <v>11101.4</v>
      </c>
      <c r="I10" s="192">
        <f t="shared" si="2"/>
        <v>11143.7</v>
      </c>
      <c r="J10" s="192">
        <f t="shared" si="4"/>
        <v>22245.1</v>
      </c>
      <c r="K10" s="16">
        <f t="shared" si="5"/>
        <v>3.0626767795052879E-3</v>
      </c>
      <c r="L10" s="16">
        <f t="shared" si="5"/>
        <v>4.9355241077918459E-3</v>
      </c>
      <c r="M10" s="17">
        <v>62.2</v>
      </c>
      <c r="N10" s="18">
        <f t="shared" si="3"/>
        <v>294392.60000000003</v>
      </c>
      <c r="O10" s="19" t="str">
        <f t="shared" si="6"/>
        <v>34 / 2362</v>
      </c>
      <c r="P10" s="19" t="str">
        <f t="shared" si="7"/>
        <v>55 / 2371</v>
      </c>
      <c r="S10" s="3"/>
      <c r="T10"/>
      <c r="U10"/>
      <c r="V10"/>
      <c r="W10"/>
      <c r="X10"/>
      <c r="Y10"/>
      <c r="Z10"/>
      <c r="AA10"/>
      <c r="AB10"/>
    </row>
    <row r="11" spans="1:28" ht="18" hidden="1" customHeight="1" x14ac:dyDescent="0.25">
      <c r="A11" s="241" t="s">
        <v>379</v>
      </c>
      <c r="B11" s="187">
        <v>1545</v>
      </c>
      <c r="C11" s="187">
        <v>1534</v>
      </c>
      <c r="D11" s="188">
        <f t="shared" si="0"/>
        <v>3079</v>
      </c>
      <c r="E11" s="191">
        <v>16</v>
      </c>
      <c r="F11" s="191">
        <v>16</v>
      </c>
      <c r="G11" s="189">
        <v>3.07</v>
      </c>
      <c r="H11" s="192">
        <f t="shared" si="1"/>
        <v>4743.1499999999996</v>
      </c>
      <c r="I11" s="192">
        <f t="shared" si="2"/>
        <v>4709.38</v>
      </c>
      <c r="J11" s="192">
        <f t="shared" si="4"/>
        <v>9452.5299999999988</v>
      </c>
      <c r="K11" s="16">
        <f t="shared" si="5"/>
        <v>3.3732856856730233E-3</v>
      </c>
      <c r="L11" s="16">
        <f t="shared" si="5"/>
        <v>3.3974748268349548E-3</v>
      </c>
      <c r="M11" s="17">
        <v>76.099999999999994</v>
      </c>
      <c r="N11" s="18">
        <f t="shared" si="3"/>
        <v>234311.9</v>
      </c>
      <c r="O11" s="19" t="str">
        <f t="shared" si="6"/>
        <v>16 / 1545</v>
      </c>
      <c r="P11" s="19" t="str">
        <f t="shared" si="7"/>
        <v>16 / 1534</v>
      </c>
      <c r="S11" s="3"/>
      <c r="T11"/>
      <c r="U11"/>
      <c r="V11"/>
      <c r="W11"/>
      <c r="X11"/>
      <c r="Y11"/>
      <c r="Z11"/>
      <c r="AA11"/>
      <c r="AB11"/>
    </row>
    <row r="12" spans="1:28" ht="18" hidden="1" customHeight="1" x14ac:dyDescent="0.25">
      <c r="A12" s="241" t="s">
        <v>380</v>
      </c>
      <c r="B12" s="187">
        <v>540</v>
      </c>
      <c r="C12" s="187">
        <v>554</v>
      </c>
      <c r="D12" s="188">
        <f t="shared" si="0"/>
        <v>1094</v>
      </c>
      <c r="E12" s="191">
        <v>26</v>
      </c>
      <c r="F12" s="191">
        <v>29</v>
      </c>
      <c r="G12" s="189">
        <v>3</v>
      </c>
      <c r="H12" s="192">
        <f t="shared" si="1"/>
        <v>1620</v>
      </c>
      <c r="I12" s="192">
        <f t="shared" si="2"/>
        <v>1662</v>
      </c>
      <c r="J12" s="192">
        <f t="shared" si="4"/>
        <v>3282</v>
      </c>
      <c r="K12" s="16">
        <f t="shared" si="5"/>
        <v>1.6049382716049384E-2</v>
      </c>
      <c r="L12" s="16">
        <f t="shared" si="5"/>
        <v>1.7448856799037304E-2</v>
      </c>
      <c r="M12" s="17">
        <v>54.5</v>
      </c>
      <c r="N12" s="18">
        <f t="shared" si="3"/>
        <v>59623</v>
      </c>
      <c r="O12" s="19" t="str">
        <f t="shared" si="6"/>
        <v>26 / 540</v>
      </c>
      <c r="P12" s="19" t="str">
        <f t="shared" si="7"/>
        <v>29 / 554</v>
      </c>
      <c r="S12" s="3"/>
      <c r="T12"/>
      <c r="U12"/>
      <c r="V12"/>
      <c r="W12"/>
      <c r="X12"/>
      <c r="Y12"/>
      <c r="Z12"/>
      <c r="AA12"/>
      <c r="AB12"/>
    </row>
    <row r="13" spans="1:28" ht="18" hidden="1" customHeight="1" x14ac:dyDescent="0.25">
      <c r="A13" s="241" t="s">
        <v>381</v>
      </c>
      <c r="B13" s="187">
        <v>1759</v>
      </c>
      <c r="C13" s="187">
        <v>1759</v>
      </c>
      <c r="D13" s="188">
        <f t="shared" si="0"/>
        <v>3518</v>
      </c>
      <c r="E13" s="191">
        <v>20</v>
      </c>
      <c r="F13" s="191">
        <v>16</v>
      </c>
      <c r="G13" s="189">
        <v>4.9000000000000004</v>
      </c>
      <c r="H13" s="192">
        <f t="shared" si="1"/>
        <v>8619.1</v>
      </c>
      <c r="I13" s="192">
        <f t="shared" si="2"/>
        <v>8619.1</v>
      </c>
      <c r="J13" s="192">
        <f t="shared" si="4"/>
        <v>17238.2</v>
      </c>
      <c r="K13" s="16">
        <f t="shared" si="5"/>
        <v>2.3204278869023449E-3</v>
      </c>
      <c r="L13" s="16">
        <f t="shared" si="5"/>
        <v>1.8563423095218758E-3</v>
      </c>
      <c r="M13" s="17">
        <v>59.6</v>
      </c>
      <c r="N13" s="18">
        <f t="shared" si="3"/>
        <v>209672.80000000002</v>
      </c>
      <c r="O13" s="19" t="str">
        <f t="shared" si="6"/>
        <v>20 / 1759</v>
      </c>
      <c r="P13" s="19" t="str">
        <f t="shared" si="7"/>
        <v>16 / 1759</v>
      </c>
      <c r="S13" s="3"/>
      <c r="T13"/>
      <c r="U13"/>
      <c r="V13"/>
      <c r="W13"/>
      <c r="X13"/>
      <c r="Y13"/>
      <c r="Z13"/>
      <c r="AA13"/>
      <c r="AB13"/>
    </row>
    <row r="14" spans="1:28" ht="18" hidden="1" customHeight="1" x14ac:dyDescent="0.25">
      <c r="A14" s="241" t="s">
        <v>382</v>
      </c>
      <c r="B14" s="187">
        <v>363</v>
      </c>
      <c r="C14" s="187">
        <v>361</v>
      </c>
      <c r="D14" s="188">
        <f t="shared" si="0"/>
        <v>724</v>
      </c>
      <c r="E14" s="191">
        <v>21</v>
      </c>
      <c r="F14" s="191">
        <v>36</v>
      </c>
      <c r="G14" s="189">
        <v>4</v>
      </c>
      <c r="H14" s="192">
        <f t="shared" si="1"/>
        <v>1452</v>
      </c>
      <c r="I14" s="192">
        <f t="shared" si="2"/>
        <v>1444</v>
      </c>
      <c r="J14" s="192">
        <f t="shared" si="4"/>
        <v>2896</v>
      </c>
      <c r="K14" s="16">
        <f t="shared" si="5"/>
        <v>1.4462809917355372E-2</v>
      </c>
      <c r="L14" s="16">
        <f t="shared" si="5"/>
        <v>2.4930747922437674E-2</v>
      </c>
      <c r="M14" s="17">
        <v>76.5</v>
      </c>
      <c r="N14" s="18">
        <f t="shared" si="3"/>
        <v>55386</v>
      </c>
      <c r="O14" s="19" t="str">
        <f t="shared" si="6"/>
        <v>21 / 363</v>
      </c>
      <c r="P14" s="19" t="str">
        <f t="shared" si="7"/>
        <v>36 / 361</v>
      </c>
      <c r="S14" s="3"/>
      <c r="T14"/>
      <c r="U14"/>
      <c r="V14"/>
      <c r="W14"/>
      <c r="X14"/>
      <c r="Y14"/>
      <c r="Z14"/>
      <c r="AA14"/>
      <c r="AB14"/>
    </row>
    <row r="15" spans="1:28" ht="18" hidden="1" customHeight="1" x14ac:dyDescent="0.25">
      <c r="A15" s="241" t="s">
        <v>383</v>
      </c>
      <c r="B15" s="187">
        <v>1501</v>
      </c>
      <c r="C15" s="187">
        <v>1519</v>
      </c>
      <c r="D15" s="188">
        <f t="shared" si="0"/>
        <v>3020</v>
      </c>
      <c r="E15" s="191">
        <v>36</v>
      </c>
      <c r="F15" s="191">
        <v>36</v>
      </c>
      <c r="G15" s="189">
        <v>3.7</v>
      </c>
      <c r="H15" s="192">
        <f t="shared" si="1"/>
        <v>5553.7</v>
      </c>
      <c r="I15" s="192">
        <f t="shared" si="2"/>
        <v>5620.3</v>
      </c>
      <c r="J15" s="192">
        <f t="shared" si="4"/>
        <v>11174</v>
      </c>
      <c r="K15" s="16">
        <f t="shared" si="5"/>
        <v>6.482165043124404E-3</v>
      </c>
      <c r="L15" s="16">
        <f t="shared" si="5"/>
        <v>6.405352027471843E-3</v>
      </c>
      <c r="M15" s="17">
        <v>63</v>
      </c>
      <c r="N15" s="18">
        <f t="shared" si="3"/>
        <v>190260</v>
      </c>
      <c r="O15" s="19" t="str">
        <f t="shared" si="6"/>
        <v>36 / 1501</v>
      </c>
      <c r="P15" s="19" t="str">
        <f t="shared" si="7"/>
        <v>36 / 1519</v>
      </c>
      <c r="S15" s="3"/>
      <c r="T15"/>
      <c r="U15"/>
      <c r="V15"/>
      <c r="W15"/>
      <c r="X15"/>
      <c r="Y15"/>
      <c r="Z15"/>
      <c r="AA15"/>
      <c r="AB15"/>
    </row>
    <row r="16" spans="1:28" ht="18" hidden="1" customHeight="1" x14ac:dyDescent="0.25">
      <c r="A16" s="241" t="s">
        <v>384</v>
      </c>
      <c r="B16" s="187">
        <v>4678</v>
      </c>
      <c r="C16" s="187">
        <v>4683</v>
      </c>
      <c r="D16" s="188">
        <f t="shared" si="0"/>
        <v>9361</v>
      </c>
      <c r="E16" s="191">
        <v>62</v>
      </c>
      <c r="F16" s="191">
        <v>70</v>
      </c>
      <c r="G16" s="189">
        <v>3.26</v>
      </c>
      <c r="H16" s="192">
        <f t="shared" si="1"/>
        <v>15250.279999999999</v>
      </c>
      <c r="I16" s="192">
        <f t="shared" si="2"/>
        <v>15266.579999999998</v>
      </c>
      <c r="J16" s="192">
        <f t="shared" si="4"/>
        <v>30516.859999999997</v>
      </c>
      <c r="K16" s="16">
        <f t="shared" si="5"/>
        <v>4.0654991252619625E-3</v>
      </c>
      <c r="L16" s="16">
        <f t="shared" si="5"/>
        <v>4.5851788678276349E-3</v>
      </c>
      <c r="M16" s="17">
        <v>67.900000000000006</v>
      </c>
      <c r="N16" s="18">
        <f t="shared" si="3"/>
        <v>635611.9</v>
      </c>
      <c r="O16" s="19" t="str">
        <f t="shared" si="6"/>
        <v>62 / 4678</v>
      </c>
      <c r="P16" s="19" t="str">
        <f t="shared" si="7"/>
        <v>70 / 4683</v>
      </c>
      <c r="S16" s="3"/>
      <c r="T16"/>
      <c r="U16"/>
      <c r="V16"/>
      <c r="W16"/>
      <c r="X16"/>
      <c r="Y16"/>
      <c r="Z16"/>
      <c r="AA16"/>
      <c r="AB16"/>
    </row>
    <row r="17" spans="1:28" ht="18" hidden="1" customHeight="1" x14ac:dyDescent="0.25">
      <c r="A17" s="241" t="s">
        <v>385</v>
      </c>
      <c r="B17" s="187">
        <v>266</v>
      </c>
      <c r="C17" s="187">
        <v>263</v>
      </c>
      <c r="D17" s="188">
        <f t="shared" si="0"/>
        <v>529</v>
      </c>
      <c r="E17" s="191">
        <v>0</v>
      </c>
      <c r="F17" s="191">
        <v>3</v>
      </c>
      <c r="G17" s="189">
        <v>1</v>
      </c>
      <c r="H17" s="192">
        <f t="shared" si="1"/>
        <v>266</v>
      </c>
      <c r="I17" s="192">
        <f t="shared" si="2"/>
        <v>263</v>
      </c>
      <c r="J17" s="192">
        <f t="shared" si="4"/>
        <v>529</v>
      </c>
      <c r="K17" s="16">
        <f t="shared" si="5"/>
        <v>0</v>
      </c>
      <c r="L17" s="16">
        <f t="shared" si="5"/>
        <v>1.1406844106463879E-2</v>
      </c>
      <c r="M17" s="17">
        <v>72</v>
      </c>
      <c r="N17" s="18">
        <f t="shared" si="3"/>
        <v>38088</v>
      </c>
      <c r="O17" s="19" t="str">
        <f t="shared" si="6"/>
        <v>0 / 266</v>
      </c>
      <c r="P17" s="19" t="str">
        <f t="shared" si="7"/>
        <v>3 / 263</v>
      </c>
      <c r="S17" s="3"/>
      <c r="T17"/>
      <c r="U17"/>
      <c r="V17"/>
      <c r="W17"/>
      <c r="X17"/>
      <c r="Y17"/>
      <c r="Z17"/>
      <c r="AA17"/>
      <c r="AB17"/>
    </row>
    <row r="18" spans="1:28" ht="18" hidden="1" customHeight="1" x14ac:dyDescent="0.25">
      <c r="A18" s="21">
        <f>COUNT(B5:B17)</f>
        <v>13</v>
      </c>
      <c r="B18" s="186">
        <f>SUM(B5:B17)</f>
        <v>22730</v>
      </c>
      <c r="C18" s="186">
        <f>SUM(C5:C17)</f>
        <v>28644</v>
      </c>
      <c r="D18" s="186">
        <f>SUM(D5:D17)</f>
        <v>51374</v>
      </c>
      <c r="E18" s="186">
        <f>SUM(E5:E17)</f>
        <v>407</v>
      </c>
      <c r="F18" s="186">
        <f>SUM(F5:F17)</f>
        <v>571</v>
      </c>
      <c r="G18" s="190">
        <f>J18/D18</f>
        <v>3.7370049052049672</v>
      </c>
      <c r="H18" s="193">
        <f>SUM(H5:H17)</f>
        <v>85582.430000000008</v>
      </c>
      <c r="I18" s="193">
        <f>SUM(I5:I17)</f>
        <v>106402.46</v>
      </c>
      <c r="J18" s="193">
        <f>SUM(J5:J17)</f>
        <v>191984.88999999998</v>
      </c>
      <c r="K18" s="22">
        <f t="shared" ref="K18" si="8">E18/H18</f>
        <v>4.755649027493143E-3</v>
      </c>
      <c r="L18" s="23">
        <f>F18/I18</f>
        <v>5.3664172802019797E-3</v>
      </c>
      <c r="M18" s="24">
        <f>N18/D18</f>
        <v>64.592420290419284</v>
      </c>
      <c r="N18" s="25">
        <f>SUM(N5:N17)</f>
        <v>3318371</v>
      </c>
      <c r="O18" s="26" t="str">
        <f>CONCATENATE(E18," ",$O$4," ",B18)</f>
        <v>407 / 22730</v>
      </c>
      <c r="P18" s="26" t="str">
        <f>CONCATENATE(F18," ",$P$4," ",C18)</f>
        <v>571 / 28644</v>
      </c>
      <c r="S18" s="3"/>
      <c r="T18"/>
      <c r="U18"/>
      <c r="V18"/>
      <c r="W18"/>
      <c r="X18"/>
      <c r="Y18"/>
      <c r="Z18"/>
      <c r="AA18"/>
      <c r="AB18"/>
    </row>
    <row r="19" spans="1:28" ht="21" hidden="1" customHeight="1" x14ac:dyDescent="0.25">
      <c r="B19" s="1"/>
      <c r="C19" s="1"/>
      <c r="E19" s="27"/>
      <c r="F19" s="28"/>
      <c r="S19" s="3"/>
      <c r="V19"/>
      <c r="W19"/>
      <c r="X19"/>
      <c r="Y19"/>
      <c r="Z19"/>
      <c r="AA19"/>
      <c r="AB19"/>
    </row>
    <row r="20" spans="1:28" ht="21" customHeight="1" thickBot="1" x14ac:dyDescent="0.3">
      <c r="D20" s="27"/>
      <c r="E20" s="27"/>
      <c r="S20" s="3"/>
      <c r="V20"/>
      <c r="W20"/>
      <c r="X20"/>
      <c r="Y20"/>
      <c r="Z20"/>
      <c r="AA20"/>
      <c r="AB20"/>
    </row>
    <row r="21" spans="1:28" ht="30" customHeight="1" thickBot="1" x14ac:dyDescent="0.3">
      <c r="A21" s="389" t="s">
        <v>400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1"/>
      <c r="S21" s="3"/>
    </row>
    <row r="22" spans="1:28" ht="38.25" customHeight="1" thickBot="1" x14ac:dyDescent="0.3">
      <c r="A22" s="381" t="s">
        <v>13</v>
      </c>
      <c r="B22" s="381" t="s">
        <v>14</v>
      </c>
      <c r="C22" s="387" t="s">
        <v>15</v>
      </c>
      <c r="D22" s="381" t="s">
        <v>16</v>
      </c>
      <c r="E22" s="381" t="s">
        <v>17</v>
      </c>
      <c r="F22" s="381" t="s">
        <v>69</v>
      </c>
      <c r="G22" s="381" t="s">
        <v>70</v>
      </c>
      <c r="H22" s="381" t="s">
        <v>391</v>
      </c>
      <c r="I22" s="381" t="s">
        <v>392</v>
      </c>
      <c r="J22" s="381" t="s">
        <v>18</v>
      </c>
      <c r="K22" s="381" t="s">
        <v>19</v>
      </c>
      <c r="L22" s="373" t="s">
        <v>20</v>
      </c>
      <c r="M22" s="374"/>
      <c r="N22" s="374"/>
      <c r="O22" s="375"/>
      <c r="S22" s="3"/>
    </row>
    <row r="23" spans="1:28" ht="40.5" customHeight="1" thickBot="1" x14ac:dyDescent="0.3">
      <c r="A23" s="382"/>
      <c r="B23" s="382"/>
      <c r="C23" s="388"/>
      <c r="D23" s="382"/>
      <c r="E23" s="382"/>
      <c r="F23" s="382"/>
      <c r="G23" s="382"/>
      <c r="H23" s="382"/>
      <c r="I23" s="382"/>
      <c r="J23" s="382"/>
      <c r="K23" s="382"/>
      <c r="L23" s="243" t="s">
        <v>21</v>
      </c>
      <c r="M23" s="244" t="s">
        <v>22</v>
      </c>
      <c r="N23" s="245" t="s">
        <v>23</v>
      </c>
      <c r="O23" s="246" t="s">
        <v>24</v>
      </c>
      <c r="S23" s="3"/>
      <c r="T23"/>
      <c r="U23"/>
    </row>
    <row r="24" spans="1:28" ht="30" customHeight="1" x14ac:dyDescent="0.25">
      <c r="A24" s="370">
        <v>9</v>
      </c>
      <c r="B24" s="260" t="s">
        <v>369</v>
      </c>
      <c r="C24" s="248" t="s">
        <v>25</v>
      </c>
      <c r="D24" s="249"/>
      <c r="E24" s="250">
        <f t="shared" ref="E24:E37" si="9">G5</f>
        <v>3.8</v>
      </c>
      <c r="F24" s="251" t="str">
        <f t="shared" ref="F24:F37" si="10">O5</f>
        <v>89 / 6262</v>
      </c>
      <c r="G24" s="252">
        <f t="shared" ref="G24:G37" si="11">K5</f>
        <v>3.7401872615105314E-3</v>
      </c>
      <c r="H24" s="251" t="str">
        <f t="shared" ref="H24:H37" si="12">P5</f>
        <v>205 / 12528</v>
      </c>
      <c r="I24" s="253">
        <f t="shared" ref="I24:I37" si="13">L5</f>
        <v>4.3061437117698463E-3</v>
      </c>
      <c r="J24" s="254">
        <f t="shared" ref="J24:J37" si="14">M5</f>
        <v>61.5</v>
      </c>
      <c r="K24" s="255">
        <v>0.21294651643679449</v>
      </c>
      <c r="L24" s="256" t="s">
        <v>247</v>
      </c>
      <c r="M24" s="256" t="s">
        <v>248</v>
      </c>
      <c r="N24" s="337" t="s">
        <v>272</v>
      </c>
      <c r="O24" s="259" t="s">
        <v>11</v>
      </c>
      <c r="Q24" s="20">
        <v>3</v>
      </c>
      <c r="R24" s="39">
        <f>Q24*K24</f>
        <v>0.63883954931038345</v>
      </c>
      <c r="S24" s="3"/>
      <c r="T24"/>
      <c r="U24"/>
    </row>
    <row r="25" spans="1:28" ht="30" customHeight="1" x14ac:dyDescent="0.25">
      <c r="A25" s="371"/>
      <c r="B25" s="260" t="s">
        <v>370</v>
      </c>
      <c r="C25" s="248" t="s">
        <v>25</v>
      </c>
      <c r="D25" s="249"/>
      <c r="E25" s="250">
        <f t="shared" si="9"/>
        <v>8.4</v>
      </c>
      <c r="F25" s="251" t="str">
        <f t="shared" si="10"/>
        <v>38 / 758</v>
      </c>
      <c r="G25" s="252">
        <f t="shared" si="11"/>
        <v>5.9680864430204797E-3</v>
      </c>
      <c r="H25" s="251" t="str">
        <f t="shared" si="12"/>
        <v>34 / 390</v>
      </c>
      <c r="I25" s="252">
        <f t="shared" si="13"/>
        <v>1.0378510378510378E-2</v>
      </c>
      <c r="J25" s="254">
        <f t="shared" si="14"/>
        <v>56</v>
      </c>
      <c r="K25" s="255">
        <v>8.8832068077889931E-2</v>
      </c>
      <c r="L25" s="256" t="s">
        <v>249</v>
      </c>
      <c r="M25" s="256" t="s">
        <v>250</v>
      </c>
      <c r="N25" s="256" t="s">
        <v>273</v>
      </c>
      <c r="O25" s="261" t="s">
        <v>11</v>
      </c>
      <c r="Q25" s="20">
        <v>3</v>
      </c>
      <c r="R25" s="39">
        <f t="shared" ref="R25:R36" si="15">Q25*K25</f>
        <v>0.26649620423366982</v>
      </c>
      <c r="S25" s="3"/>
      <c r="T25"/>
      <c r="U25"/>
    </row>
    <row r="26" spans="1:28" ht="30" customHeight="1" x14ac:dyDescent="0.25">
      <c r="A26" s="371"/>
      <c r="B26" s="260" t="s">
        <v>371</v>
      </c>
      <c r="C26" s="248" t="s">
        <v>25</v>
      </c>
      <c r="D26" s="249"/>
      <c r="E26" s="250">
        <f t="shared" si="9"/>
        <v>5</v>
      </c>
      <c r="F26" s="251" t="str">
        <f t="shared" si="10"/>
        <v>9 / 237</v>
      </c>
      <c r="G26" s="252">
        <f t="shared" si="11"/>
        <v>7.5949367088607592E-3</v>
      </c>
      <c r="H26" s="251" t="str">
        <f t="shared" si="12"/>
        <v>9 / 233</v>
      </c>
      <c r="I26" s="252">
        <f t="shared" si="13"/>
        <v>7.725321888412017E-3</v>
      </c>
      <c r="J26" s="254">
        <f t="shared" si="14"/>
        <v>57.3</v>
      </c>
      <c r="K26" s="255">
        <v>2.4519972131139392E-2</v>
      </c>
      <c r="L26" s="256" t="s">
        <v>251</v>
      </c>
      <c r="M26" s="256" t="s">
        <v>252</v>
      </c>
      <c r="N26" s="256" t="s">
        <v>274</v>
      </c>
      <c r="O26" s="261" t="s">
        <v>11</v>
      </c>
      <c r="Q26" s="20">
        <v>3</v>
      </c>
      <c r="R26" s="39">
        <f t="shared" si="15"/>
        <v>7.3559916393418176E-2</v>
      </c>
      <c r="S26" s="3"/>
      <c r="T26"/>
      <c r="U26"/>
    </row>
    <row r="27" spans="1:28" ht="30" customHeight="1" x14ac:dyDescent="0.25">
      <c r="A27" s="371"/>
      <c r="B27" s="262" t="s">
        <v>372</v>
      </c>
      <c r="C27" s="248" t="s">
        <v>25</v>
      </c>
      <c r="D27" s="249"/>
      <c r="E27" s="250">
        <f t="shared" si="9"/>
        <v>5</v>
      </c>
      <c r="F27" s="251" t="str">
        <f t="shared" si="10"/>
        <v>4 / 237</v>
      </c>
      <c r="G27" s="252">
        <f t="shared" si="11"/>
        <v>3.3755274261603376E-3</v>
      </c>
      <c r="H27" s="251" t="str">
        <f t="shared" si="12"/>
        <v>13 / 243</v>
      </c>
      <c r="I27" s="252">
        <f t="shared" si="13"/>
        <v>1.0699588477366255E-2</v>
      </c>
      <c r="J27" s="254">
        <f t="shared" si="14"/>
        <v>59</v>
      </c>
      <c r="K27" s="255">
        <v>1.6690693228276408E-2</v>
      </c>
      <c r="L27" s="256" t="s">
        <v>253</v>
      </c>
      <c r="M27" s="256" t="s">
        <v>254</v>
      </c>
      <c r="N27" s="256" t="s">
        <v>275</v>
      </c>
      <c r="O27" s="261" t="s">
        <v>11</v>
      </c>
      <c r="Q27" s="20">
        <v>3</v>
      </c>
      <c r="R27" s="39">
        <f t="shared" si="15"/>
        <v>5.0072079684829227E-2</v>
      </c>
      <c r="S27" s="3"/>
      <c r="T27"/>
      <c r="U27"/>
    </row>
    <row r="28" spans="1:28" ht="30" customHeight="1" x14ac:dyDescent="0.25">
      <c r="A28" s="371"/>
      <c r="B28" s="260" t="s">
        <v>376</v>
      </c>
      <c r="C28" s="248" t="s">
        <v>25</v>
      </c>
      <c r="D28" s="249"/>
      <c r="E28" s="250">
        <f t="shared" si="9"/>
        <v>2</v>
      </c>
      <c r="F28" s="251" t="str">
        <f t="shared" si="10"/>
        <v>52 / 2222</v>
      </c>
      <c r="G28" s="252">
        <f t="shared" si="11"/>
        <v>1.1701170117011701E-2</v>
      </c>
      <c r="H28" s="251" t="str">
        <f t="shared" si="12"/>
        <v>49 / 2206</v>
      </c>
      <c r="I28" s="252">
        <f t="shared" si="13"/>
        <v>1.1106074342701723E-2</v>
      </c>
      <c r="J28" s="254">
        <f t="shared" si="14"/>
        <v>73.599999999999994</v>
      </c>
      <c r="K28" s="255">
        <v>0.11278950642913607</v>
      </c>
      <c r="L28" s="256" t="s">
        <v>255</v>
      </c>
      <c r="M28" s="256" t="s">
        <v>256</v>
      </c>
      <c r="N28" s="256" t="s">
        <v>276</v>
      </c>
      <c r="O28" s="261" t="s">
        <v>11</v>
      </c>
      <c r="Q28" s="20">
        <v>3</v>
      </c>
      <c r="R28" s="39">
        <f t="shared" si="15"/>
        <v>0.33836851928740819</v>
      </c>
      <c r="S28" s="3"/>
      <c r="T28"/>
      <c r="U28"/>
    </row>
    <row r="29" spans="1:28" ht="30" customHeight="1" x14ac:dyDescent="0.25">
      <c r="A29" s="371"/>
      <c r="B29" s="260" t="s">
        <v>378</v>
      </c>
      <c r="C29" s="248" t="s">
        <v>25</v>
      </c>
      <c r="D29" s="249"/>
      <c r="E29" s="250">
        <f t="shared" si="9"/>
        <v>4.7</v>
      </c>
      <c r="F29" s="251" t="str">
        <f t="shared" si="10"/>
        <v>34 / 2362</v>
      </c>
      <c r="G29" s="252">
        <f t="shared" si="11"/>
        <v>3.0626767795052879E-3</v>
      </c>
      <c r="H29" s="251" t="str">
        <f t="shared" si="12"/>
        <v>55 / 2371</v>
      </c>
      <c r="I29" s="252">
        <f t="shared" si="13"/>
        <v>4.9355241077918459E-3</v>
      </c>
      <c r="J29" s="254">
        <f t="shared" si="14"/>
        <v>62.2</v>
      </c>
      <c r="K29" s="255">
        <v>9.6827079909130032E-2</v>
      </c>
      <c r="L29" s="256" t="s">
        <v>257</v>
      </c>
      <c r="M29" s="256" t="s">
        <v>258</v>
      </c>
      <c r="N29" s="256" t="s">
        <v>277</v>
      </c>
      <c r="O29" s="259" t="s">
        <v>11</v>
      </c>
      <c r="Q29" s="20">
        <v>3</v>
      </c>
      <c r="R29" s="39">
        <f t="shared" si="15"/>
        <v>0.29048123972739009</v>
      </c>
      <c r="S29" s="3"/>
      <c r="T29"/>
      <c r="U29"/>
    </row>
    <row r="30" spans="1:28" ht="30" customHeight="1" x14ac:dyDescent="0.25">
      <c r="A30" s="371"/>
      <c r="B30" s="260" t="s">
        <v>379</v>
      </c>
      <c r="C30" s="248" t="s">
        <v>25</v>
      </c>
      <c r="D30" s="249"/>
      <c r="E30" s="250">
        <f t="shared" si="9"/>
        <v>3.07</v>
      </c>
      <c r="F30" s="251" t="str">
        <f t="shared" si="10"/>
        <v>16 / 1545</v>
      </c>
      <c r="G30" s="252">
        <f t="shared" si="11"/>
        <v>3.3732856856730233E-3</v>
      </c>
      <c r="H30" s="251" t="str">
        <f t="shared" si="12"/>
        <v>16 / 1534</v>
      </c>
      <c r="I30" s="252">
        <f t="shared" si="13"/>
        <v>3.3974748268349548E-3</v>
      </c>
      <c r="J30" s="254">
        <f t="shared" si="14"/>
        <v>76.099999999999994</v>
      </c>
      <c r="K30" s="255">
        <v>4.1043376496935173E-2</v>
      </c>
      <c r="L30" s="256" t="s">
        <v>259</v>
      </c>
      <c r="M30" s="256" t="s">
        <v>260</v>
      </c>
      <c r="N30" s="256" t="s">
        <v>278</v>
      </c>
      <c r="O30" s="259" t="s">
        <v>11</v>
      </c>
      <c r="Q30" s="20">
        <v>3</v>
      </c>
      <c r="R30" s="39">
        <f t="shared" si="15"/>
        <v>0.12313012949080551</v>
      </c>
      <c r="S30" s="3"/>
      <c r="T30"/>
      <c r="U30"/>
    </row>
    <row r="31" spans="1:28" ht="30" customHeight="1" x14ac:dyDescent="0.25">
      <c r="A31" s="371"/>
      <c r="B31" s="260" t="s">
        <v>380</v>
      </c>
      <c r="C31" s="248" t="s">
        <v>25</v>
      </c>
      <c r="D31" s="249"/>
      <c r="E31" s="250">
        <f t="shared" si="9"/>
        <v>3</v>
      </c>
      <c r="F31" s="251" t="str">
        <f t="shared" si="10"/>
        <v>26 / 540</v>
      </c>
      <c r="G31" s="252">
        <f t="shared" si="11"/>
        <v>1.6049382716049384E-2</v>
      </c>
      <c r="H31" s="251" t="str">
        <f t="shared" si="12"/>
        <v>29 / 554</v>
      </c>
      <c r="I31" s="252">
        <f t="shared" si="13"/>
        <v>1.7448856799037304E-2</v>
      </c>
      <c r="J31" s="254">
        <f t="shared" si="14"/>
        <v>54.5</v>
      </c>
      <c r="K31" s="255">
        <v>6.925694576865872E-2</v>
      </c>
      <c r="L31" s="256" t="s">
        <v>261</v>
      </c>
      <c r="M31" s="256" t="s">
        <v>262</v>
      </c>
      <c r="N31" s="337" t="s">
        <v>279</v>
      </c>
      <c r="O31" s="259" t="s">
        <v>12</v>
      </c>
      <c r="Q31" s="20">
        <v>2</v>
      </c>
      <c r="R31" s="39">
        <f t="shared" si="15"/>
        <v>0.13851389153731744</v>
      </c>
      <c r="S31" s="3"/>
      <c r="T31"/>
      <c r="U31"/>
    </row>
    <row r="32" spans="1:28" ht="30" customHeight="1" x14ac:dyDescent="0.25">
      <c r="A32" s="371"/>
      <c r="B32" s="260" t="s">
        <v>381</v>
      </c>
      <c r="C32" s="248" t="s">
        <v>25</v>
      </c>
      <c r="D32" s="249"/>
      <c r="E32" s="250">
        <f t="shared" si="9"/>
        <v>4.9000000000000004</v>
      </c>
      <c r="F32" s="251" t="str">
        <f t="shared" si="10"/>
        <v>20 / 1759</v>
      </c>
      <c r="G32" s="252">
        <f t="shared" si="11"/>
        <v>2.3204278869023449E-3</v>
      </c>
      <c r="H32" s="251" t="str">
        <f t="shared" si="12"/>
        <v>16 / 1759</v>
      </c>
      <c r="I32" s="252">
        <f t="shared" si="13"/>
        <v>1.8563423095218758E-3</v>
      </c>
      <c r="J32" s="254">
        <f t="shared" si="14"/>
        <v>59.6</v>
      </c>
      <c r="K32" s="255">
        <v>4.5220357090389039E-2</v>
      </c>
      <c r="L32" s="256" t="s">
        <v>263</v>
      </c>
      <c r="M32" s="256" t="s">
        <v>264</v>
      </c>
      <c r="N32" s="256" t="s">
        <v>280</v>
      </c>
      <c r="O32" s="263" t="s">
        <v>11</v>
      </c>
      <c r="Q32" s="20">
        <v>3</v>
      </c>
      <c r="R32" s="39">
        <f t="shared" si="15"/>
        <v>0.13566107127116711</v>
      </c>
      <c r="S32" s="3"/>
      <c r="T32"/>
      <c r="U32"/>
    </row>
    <row r="33" spans="1:21" ht="30" customHeight="1" x14ac:dyDescent="0.25">
      <c r="A33" s="371"/>
      <c r="B33" s="260" t="s">
        <v>382</v>
      </c>
      <c r="C33" s="248" t="s">
        <v>25</v>
      </c>
      <c r="D33" s="249"/>
      <c r="E33" s="250">
        <f t="shared" si="9"/>
        <v>4</v>
      </c>
      <c r="F33" s="251" t="str">
        <f t="shared" si="10"/>
        <v>21 / 363</v>
      </c>
      <c r="G33" s="252">
        <f t="shared" si="11"/>
        <v>1.4462809917355372E-2</v>
      </c>
      <c r="H33" s="251" t="str">
        <f t="shared" si="12"/>
        <v>36 / 361</v>
      </c>
      <c r="I33" s="206">
        <f t="shared" si="13"/>
        <v>2.4930747922437674E-2</v>
      </c>
      <c r="J33" s="254">
        <f t="shared" si="14"/>
        <v>76.5</v>
      </c>
      <c r="K33" s="255">
        <v>6.8749273245720416E-2</v>
      </c>
      <c r="L33" s="256" t="s">
        <v>265</v>
      </c>
      <c r="M33" s="256" t="s">
        <v>266</v>
      </c>
      <c r="N33" s="256" t="s">
        <v>281</v>
      </c>
      <c r="O33" s="263" t="s">
        <v>11</v>
      </c>
      <c r="Q33" s="20">
        <v>3</v>
      </c>
      <c r="R33" s="39">
        <f t="shared" si="15"/>
        <v>0.20624781973716125</v>
      </c>
      <c r="S33" s="3"/>
      <c r="T33"/>
      <c r="U33"/>
    </row>
    <row r="34" spans="1:21" ht="30" customHeight="1" x14ac:dyDescent="0.25">
      <c r="A34" s="371"/>
      <c r="B34" s="260" t="s">
        <v>383</v>
      </c>
      <c r="C34" s="248" t="s">
        <v>25</v>
      </c>
      <c r="D34" s="249"/>
      <c r="E34" s="250">
        <f t="shared" si="9"/>
        <v>3.7</v>
      </c>
      <c r="F34" s="251" t="str">
        <f t="shared" si="10"/>
        <v>36 / 1501</v>
      </c>
      <c r="G34" s="252">
        <f t="shared" si="11"/>
        <v>6.482165043124404E-3</v>
      </c>
      <c r="H34" s="251" t="str">
        <f t="shared" si="12"/>
        <v>36 / 1519</v>
      </c>
      <c r="I34" s="252">
        <f t="shared" si="13"/>
        <v>6.405352027471843E-3</v>
      </c>
      <c r="J34" s="254">
        <f t="shared" si="14"/>
        <v>63</v>
      </c>
      <c r="K34" s="255">
        <v>8.5524386757644233E-2</v>
      </c>
      <c r="L34" s="264" t="s">
        <v>267</v>
      </c>
      <c r="M34" s="264" t="s">
        <v>268</v>
      </c>
      <c r="N34" s="264" t="s">
        <v>282</v>
      </c>
      <c r="O34" s="263" t="s">
        <v>11</v>
      </c>
      <c r="Q34" s="20">
        <v>3</v>
      </c>
      <c r="R34" s="39">
        <f t="shared" si="15"/>
        <v>0.2565731602729327</v>
      </c>
      <c r="S34" s="3"/>
      <c r="T34"/>
      <c r="U34"/>
    </row>
    <row r="35" spans="1:21" ht="30" customHeight="1" x14ac:dyDescent="0.25">
      <c r="A35" s="371"/>
      <c r="B35" s="260" t="s">
        <v>384</v>
      </c>
      <c r="C35" s="248" t="s">
        <v>25</v>
      </c>
      <c r="D35" s="249"/>
      <c r="E35" s="250">
        <f t="shared" si="9"/>
        <v>3.26</v>
      </c>
      <c r="F35" s="251" t="str">
        <f t="shared" si="10"/>
        <v>62 / 4678</v>
      </c>
      <c r="G35" s="252">
        <f t="shared" si="11"/>
        <v>4.0654991252619625E-3</v>
      </c>
      <c r="H35" s="251" t="str">
        <f t="shared" si="12"/>
        <v>70 / 4683</v>
      </c>
      <c r="I35" s="252">
        <f t="shared" si="13"/>
        <v>4.5851788678276349E-3</v>
      </c>
      <c r="J35" s="254">
        <f t="shared" si="14"/>
        <v>67.900000000000006</v>
      </c>
      <c r="K35" s="255">
        <v>0.13754518582755598</v>
      </c>
      <c r="L35" s="264" t="s">
        <v>269</v>
      </c>
      <c r="M35" s="264" t="s">
        <v>270</v>
      </c>
      <c r="N35" s="264" t="s">
        <v>283</v>
      </c>
      <c r="O35" s="263" t="s">
        <v>11</v>
      </c>
      <c r="Q35" s="20">
        <v>3</v>
      </c>
      <c r="R35" s="39">
        <f t="shared" si="15"/>
        <v>0.41263555748266795</v>
      </c>
      <c r="S35" s="3"/>
      <c r="T35"/>
      <c r="U35"/>
    </row>
    <row r="36" spans="1:21" ht="30" customHeight="1" thickBot="1" x14ac:dyDescent="0.3">
      <c r="A36" s="372"/>
      <c r="B36" s="260" t="s">
        <v>385</v>
      </c>
      <c r="C36" s="248" t="s">
        <v>25</v>
      </c>
      <c r="D36" s="249"/>
      <c r="E36" s="250">
        <f t="shared" si="9"/>
        <v>1</v>
      </c>
      <c r="F36" s="251" t="str">
        <f t="shared" si="10"/>
        <v>0 / 266</v>
      </c>
      <c r="G36" s="252">
        <f t="shared" si="11"/>
        <v>0</v>
      </c>
      <c r="H36" s="251" t="str">
        <f t="shared" si="12"/>
        <v>3 / 263</v>
      </c>
      <c r="I36" s="252">
        <f t="shared" si="13"/>
        <v>1.1406844106463879E-2</v>
      </c>
      <c r="J36" s="254">
        <f t="shared" si="14"/>
        <v>72</v>
      </c>
      <c r="K36" s="255">
        <v>5.4638600730274005E-5</v>
      </c>
      <c r="L36" s="256" t="s">
        <v>99</v>
      </c>
      <c r="M36" s="264" t="s">
        <v>271</v>
      </c>
      <c r="N36" s="264" t="s">
        <v>284</v>
      </c>
      <c r="O36" s="263" t="s">
        <v>79</v>
      </c>
      <c r="Q36" s="20">
        <v>1.5</v>
      </c>
      <c r="R36" s="39">
        <f t="shared" si="15"/>
        <v>8.1957901095411004E-5</v>
      </c>
      <c r="S36" s="3"/>
      <c r="T36"/>
      <c r="U36"/>
    </row>
    <row r="37" spans="1:21" ht="30" customHeight="1" thickBot="1" x14ac:dyDescent="0.3">
      <c r="A37" s="268" t="s">
        <v>26</v>
      </c>
      <c r="B37" s="269">
        <f>COUNT(E24:E36)</f>
        <v>13</v>
      </c>
      <c r="C37" s="270"/>
      <c r="D37" s="271" t="s">
        <v>240</v>
      </c>
      <c r="E37" s="272">
        <f t="shared" si="9"/>
        <v>3.7370049052049672</v>
      </c>
      <c r="F37" s="273" t="str">
        <f t="shared" si="10"/>
        <v>407 / 22730</v>
      </c>
      <c r="G37" s="274">
        <f t="shared" si="11"/>
        <v>4.755649027493143E-3</v>
      </c>
      <c r="H37" s="273" t="str">
        <f t="shared" si="12"/>
        <v>571 / 28644</v>
      </c>
      <c r="I37" s="274">
        <f t="shared" si="13"/>
        <v>5.3664172802019797E-3</v>
      </c>
      <c r="J37" s="272">
        <f t="shared" si="14"/>
        <v>64.592420290419284</v>
      </c>
      <c r="K37" s="275">
        <v>0.99999999999999978</v>
      </c>
      <c r="L37" s="340" t="s">
        <v>241</v>
      </c>
      <c r="M37" s="276"/>
      <c r="N37" s="277"/>
      <c r="O37" s="278" t="s">
        <v>11</v>
      </c>
      <c r="R37" s="47">
        <f>SUM(R24:R36)</f>
        <v>2.9306610963302462</v>
      </c>
      <c r="S37" s="3"/>
      <c r="T37"/>
      <c r="U37"/>
    </row>
    <row r="38" spans="1:21" ht="7.5" customHeight="1" thickBot="1" x14ac:dyDescent="0.25">
      <c r="A38" s="279"/>
      <c r="B38" s="279"/>
      <c r="C38" s="280"/>
      <c r="D38" s="281"/>
      <c r="E38" s="282"/>
      <c r="F38" s="283"/>
      <c r="G38" s="284"/>
      <c r="H38" s="283"/>
      <c r="I38" s="285"/>
      <c r="J38" s="286"/>
      <c r="K38" s="287"/>
      <c r="L38" s="276"/>
      <c r="M38" s="277"/>
      <c r="N38" s="277"/>
      <c r="O38" s="287"/>
    </row>
    <row r="39" spans="1:21" s="8" customFormat="1" ht="54.75" customHeight="1" thickBot="1" x14ac:dyDescent="0.25">
      <c r="A39" s="288"/>
      <c r="B39" s="376" t="s">
        <v>285</v>
      </c>
      <c r="C39" s="377"/>
      <c r="D39" s="377"/>
      <c r="E39" s="377"/>
      <c r="F39" s="377"/>
      <c r="G39" s="377"/>
      <c r="H39" s="377"/>
      <c r="I39" s="378"/>
      <c r="J39" s="289" t="s">
        <v>71</v>
      </c>
      <c r="K39" s="290" t="s">
        <v>393</v>
      </c>
      <c r="L39" s="291" t="s">
        <v>21</v>
      </c>
      <c r="M39" s="292" t="s">
        <v>22</v>
      </c>
      <c r="N39" s="293" t="s">
        <v>23</v>
      </c>
      <c r="O39" s="277"/>
    </row>
    <row r="40" spans="1:21" ht="27" customHeight="1" x14ac:dyDescent="0.2">
      <c r="A40" s="379" t="s">
        <v>28</v>
      </c>
      <c r="B40" s="294" t="s">
        <v>29</v>
      </c>
      <c r="C40" s="295">
        <f>I37</f>
        <v>5.3664172802019797E-3</v>
      </c>
      <c r="D40" s="296" t="s">
        <v>30</v>
      </c>
      <c r="E40" s="296"/>
      <c r="F40" s="296"/>
      <c r="G40" s="296"/>
      <c r="H40" s="297">
        <f>J37</f>
        <v>64.592420290419284</v>
      </c>
      <c r="I40" s="298" t="s">
        <v>31</v>
      </c>
      <c r="J40" s="299">
        <v>4.4000000000000003E-3</v>
      </c>
      <c r="K40" s="300">
        <v>5.4000000000000003E-3</v>
      </c>
      <c r="L40" s="338" t="s">
        <v>241</v>
      </c>
      <c r="M40" s="302" t="s">
        <v>243</v>
      </c>
      <c r="N40" s="342" t="s">
        <v>244</v>
      </c>
      <c r="O40" s="303" t="s">
        <v>32</v>
      </c>
    </row>
    <row r="41" spans="1:21" ht="27" customHeight="1" thickBot="1" x14ac:dyDescent="0.25">
      <c r="A41" s="380"/>
      <c r="B41" s="304" t="s">
        <v>29</v>
      </c>
      <c r="C41" s="305">
        <f>I37*E37</f>
        <v>2.0054327699491496E-2</v>
      </c>
      <c r="D41" s="306" t="s">
        <v>33</v>
      </c>
      <c r="E41" s="307"/>
      <c r="F41" s="308"/>
      <c r="G41" s="309">
        <f>E37</f>
        <v>3.7370049052049672</v>
      </c>
      <c r="H41" s="306" t="s">
        <v>34</v>
      </c>
      <c r="I41" s="310"/>
      <c r="J41" s="311">
        <v>1.66E-2</v>
      </c>
      <c r="K41" s="312">
        <v>2.01E-2</v>
      </c>
      <c r="L41" s="339" t="s">
        <v>241</v>
      </c>
      <c r="M41" s="314" t="s">
        <v>245</v>
      </c>
      <c r="N41" s="343" t="s">
        <v>246</v>
      </c>
      <c r="O41" s="315" t="s">
        <v>78</v>
      </c>
    </row>
    <row r="42" spans="1:21" ht="15.95" customHeight="1" thickBot="1" x14ac:dyDescent="0.25">
      <c r="A42" s="316"/>
      <c r="B42" s="317"/>
      <c r="C42" s="318"/>
      <c r="D42" s="319"/>
      <c r="E42" s="320"/>
      <c r="F42" s="321"/>
      <c r="G42" s="322"/>
      <c r="H42" s="319"/>
      <c r="I42" s="321"/>
      <c r="J42" s="323"/>
      <c r="K42" s="323"/>
      <c r="L42" s="324"/>
      <c r="M42" s="325"/>
      <c r="N42" s="325"/>
      <c r="O42" s="326"/>
    </row>
    <row r="43" spans="1:21" ht="22.5" customHeight="1" thickBot="1" x14ac:dyDescent="0.35">
      <c r="A43" s="327"/>
      <c r="B43" s="327"/>
      <c r="C43" s="287"/>
      <c r="D43" s="287"/>
      <c r="E43" s="287"/>
      <c r="F43" s="287"/>
      <c r="G43" s="287"/>
      <c r="H43" s="287"/>
      <c r="I43" s="328"/>
      <c r="J43" s="329"/>
      <c r="K43" s="330" t="s">
        <v>64</v>
      </c>
      <c r="L43" s="331" t="s">
        <v>242</v>
      </c>
      <c r="M43" s="332"/>
      <c r="N43" s="333"/>
      <c r="O43" s="334"/>
    </row>
    <row r="44" spans="1:21" ht="28.5" hidden="1" customHeight="1" x14ac:dyDescent="0.2">
      <c r="A44" s="2"/>
      <c r="C44" s="1"/>
      <c r="I44" s="181" t="s">
        <v>65</v>
      </c>
      <c r="J44" s="196">
        <v>3.5</v>
      </c>
      <c r="K44" s="196">
        <v>3.5</v>
      </c>
    </row>
    <row r="45" spans="1:21" ht="15.75" hidden="1" customHeight="1" x14ac:dyDescent="0.2">
      <c r="A45" s="2"/>
      <c r="C45" s="1"/>
      <c r="I45" s="20"/>
      <c r="J45" s="17" t="s">
        <v>68</v>
      </c>
      <c r="K45" s="17" t="s">
        <v>390</v>
      </c>
      <c r="L45" s="17" t="s">
        <v>66</v>
      </c>
    </row>
    <row r="46" spans="1:21" ht="15.75" hidden="1" customHeight="1" x14ac:dyDescent="0.2">
      <c r="A46" s="2"/>
      <c r="C46" s="1"/>
      <c r="I46" s="208" t="s">
        <v>67</v>
      </c>
      <c r="J46" s="197">
        <f>J40*1000*J44</f>
        <v>15.400000000000002</v>
      </c>
      <c r="K46" s="198">
        <f>K40*1000*K44</f>
        <v>18.900000000000002</v>
      </c>
      <c r="L46" s="225">
        <f>((J46*H18)+(K46*I18))/J18</f>
        <v>17.339780833793746</v>
      </c>
    </row>
    <row r="47" spans="1:21" ht="15.75" hidden="1" customHeight="1" x14ac:dyDescent="0.2">
      <c r="A47" s="182" t="s">
        <v>72</v>
      </c>
      <c r="B47" s="383" t="s">
        <v>73</v>
      </c>
      <c r="C47" s="383"/>
      <c r="D47" s="383"/>
      <c r="E47" s="383" t="s">
        <v>74</v>
      </c>
      <c r="F47" s="383"/>
      <c r="G47" s="383"/>
      <c r="I47" s="20"/>
      <c r="J47" s="20"/>
      <c r="K47" s="20"/>
      <c r="L47" s="20"/>
      <c r="M47" s="20"/>
    </row>
    <row r="48" spans="1:21" ht="15.75" hidden="1" customHeight="1" x14ac:dyDescent="0.2">
      <c r="A48" s="183" t="s">
        <v>239</v>
      </c>
      <c r="B48" s="184" t="s">
        <v>35</v>
      </c>
      <c r="C48" s="184" t="s">
        <v>36</v>
      </c>
      <c r="D48" s="184" t="s">
        <v>7</v>
      </c>
      <c r="E48" s="184" t="s">
        <v>35</v>
      </c>
      <c r="F48" s="184" t="s">
        <v>36</v>
      </c>
      <c r="G48" s="184" t="s">
        <v>7</v>
      </c>
      <c r="I48" s="20"/>
      <c r="J48" s="20"/>
      <c r="K48" s="20"/>
      <c r="L48" s="20"/>
      <c r="M48" s="20"/>
    </row>
    <row r="49" spans="1:14" ht="15.75" hidden="1" customHeight="1" x14ac:dyDescent="0.2">
      <c r="A49" s="234" t="s">
        <v>348</v>
      </c>
      <c r="B49" s="211">
        <v>89</v>
      </c>
      <c r="C49" s="212">
        <f t="shared" ref="C49:C61" si="16">D49-B49</f>
        <v>6173</v>
      </c>
      <c r="D49" s="213">
        <v>6262</v>
      </c>
      <c r="E49" s="211">
        <v>205</v>
      </c>
      <c r="F49" s="212">
        <f t="shared" ref="F49:F61" si="17">G49-E49</f>
        <v>12323</v>
      </c>
      <c r="G49" s="213">
        <v>12528</v>
      </c>
    </row>
    <row r="50" spans="1:14" ht="15.75" hidden="1" customHeight="1" x14ac:dyDescent="0.2">
      <c r="A50" s="235" t="s">
        <v>349</v>
      </c>
      <c r="B50" s="211">
        <v>38</v>
      </c>
      <c r="C50" s="212">
        <f t="shared" si="16"/>
        <v>720</v>
      </c>
      <c r="D50" s="213">
        <v>758</v>
      </c>
      <c r="E50" s="211">
        <v>34</v>
      </c>
      <c r="F50" s="212">
        <f t="shared" si="17"/>
        <v>356</v>
      </c>
      <c r="G50" s="213">
        <v>390</v>
      </c>
      <c r="I50" s="88"/>
      <c r="J50" s="88"/>
      <c r="K50" s="88"/>
    </row>
    <row r="51" spans="1:14" ht="15.75" hidden="1" customHeight="1" x14ac:dyDescent="0.2">
      <c r="A51" s="235" t="s">
        <v>360</v>
      </c>
      <c r="B51" s="211">
        <v>9</v>
      </c>
      <c r="C51" s="212">
        <f t="shared" si="16"/>
        <v>228</v>
      </c>
      <c r="D51" s="213">
        <v>237</v>
      </c>
      <c r="E51" s="211">
        <v>9</v>
      </c>
      <c r="F51" s="212">
        <f t="shared" si="17"/>
        <v>224</v>
      </c>
      <c r="G51" s="213">
        <v>233</v>
      </c>
      <c r="I51" s="88"/>
      <c r="J51" s="88"/>
      <c r="K51" s="88"/>
      <c r="L51" s="88"/>
      <c r="M51" s="88"/>
      <c r="N51" s="88"/>
    </row>
    <row r="52" spans="1:14" ht="15.75" hidden="1" customHeight="1" x14ac:dyDescent="0.2">
      <c r="A52" s="235" t="s">
        <v>350</v>
      </c>
      <c r="B52" s="211">
        <v>4</v>
      </c>
      <c r="C52" s="212">
        <f t="shared" si="16"/>
        <v>233</v>
      </c>
      <c r="D52" s="213">
        <v>237</v>
      </c>
      <c r="E52" s="211">
        <v>13</v>
      </c>
      <c r="F52" s="212">
        <f t="shared" si="17"/>
        <v>230</v>
      </c>
      <c r="G52" s="213">
        <v>243</v>
      </c>
      <c r="I52" s="88"/>
      <c r="J52" s="88"/>
      <c r="K52" s="88"/>
      <c r="L52" s="88"/>
      <c r="M52" s="88"/>
      <c r="N52" s="88"/>
    </row>
    <row r="53" spans="1:14" ht="15.75" hidden="1" customHeight="1" x14ac:dyDescent="0.2">
      <c r="A53" s="236" t="s">
        <v>352</v>
      </c>
      <c r="B53" s="211">
        <v>52</v>
      </c>
      <c r="C53" s="212">
        <f t="shared" si="16"/>
        <v>2170</v>
      </c>
      <c r="D53" s="213">
        <v>2222</v>
      </c>
      <c r="E53" s="211">
        <v>49</v>
      </c>
      <c r="F53" s="212">
        <f t="shared" si="17"/>
        <v>2157</v>
      </c>
      <c r="G53" s="213">
        <v>2206</v>
      </c>
      <c r="I53" s="88"/>
      <c r="J53" s="88"/>
      <c r="K53" s="88"/>
      <c r="L53" s="88"/>
      <c r="M53" s="88"/>
      <c r="N53" s="88"/>
    </row>
    <row r="54" spans="1:14" ht="15.75" hidden="1" customHeight="1" x14ac:dyDescent="0.2">
      <c r="A54" s="237" t="s">
        <v>353</v>
      </c>
      <c r="B54" s="211">
        <v>34</v>
      </c>
      <c r="C54" s="212">
        <f t="shared" si="16"/>
        <v>2328</v>
      </c>
      <c r="D54" s="213">
        <v>2362</v>
      </c>
      <c r="E54" s="211">
        <v>55</v>
      </c>
      <c r="F54" s="212">
        <f t="shared" si="17"/>
        <v>2316</v>
      </c>
      <c r="G54" s="213">
        <v>2371</v>
      </c>
      <c r="I54" s="88"/>
      <c r="J54" s="88"/>
      <c r="K54" s="88"/>
      <c r="L54" s="88"/>
      <c r="M54" s="88"/>
      <c r="N54" s="88"/>
    </row>
    <row r="55" spans="1:14" ht="15.75" hidden="1" customHeight="1" x14ac:dyDescent="0.2">
      <c r="A55" s="236" t="s">
        <v>354</v>
      </c>
      <c r="B55" s="211">
        <v>16</v>
      </c>
      <c r="C55" s="212">
        <f t="shared" si="16"/>
        <v>1529</v>
      </c>
      <c r="D55" s="213">
        <v>1545</v>
      </c>
      <c r="E55" s="211">
        <v>16</v>
      </c>
      <c r="F55" s="212">
        <f t="shared" si="17"/>
        <v>1518</v>
      </c>
      <c r="G55" s="213">
        <v>1534</v>
      </c>
      <c r="I55" s="88"/>
      <c r="J55" s="88"/>
      <c r="K55" s="88"/>
      <c r="L55" s="88"/>
      <c r="M55" s="88"/>
      <c r="N55" s="88"/>
    </row>
    <row r="56" spans="1:14" ht="15.75" hidden="1" customHeight="1" x14ac:dyDescent="0.2">
      <c r="A56" s="238" t="s">
        <v>76</v>
      </c>
      <c r="B56" s="211">
        <v>26</v>
      </c>
      <c r="C56" s="212">
        <f t="shared" si="16"/>
        <v>514</v>
      </c>
      <c r="D56" s="213">
        <v>540</v>
      </c>
      <c r="E56" s="211">
        <v>29</v>
      </c>
      <c r="F56" s="212">
        <f t="shared" si="17"/>
        <v>525</v>
      </c>
      <c r="G56" s="213">
        <v>554</v>
      </c>
      <c r="I56" s="88"/>
      <c r="J56" s="88"/>
      <c r="K56" s="88"/>
      <c r="L56" s="88"/>
      <c r="M56" s="88"/>
      <c r="N56" s="88"/>
    </row>
    <row r="57" spans="1:14" ht="15.75" hidden="1" customHeight="1" x14ac:dyDescent="0.2">
      <c r="A57" s="234" t="s">
        <v>355</v>
      </c>
      <c r="B57" s="211">
        <v>20</v>
      </c>
      <c r="C57" s="212">
        <f t="shared" si="16"/>
        <v>1739</v>
      </c>
      <c r="D57" s="213">
        <v>1759</v>
      </c>
      <c r="E57" s="211">
        <v>16</v>
      </c>
      <c r="F57" s="212">
        <f t="shared" si="17"/>
        <v>1743</v>
      </c>
      <c r="G57" s="213">
        <v>1759</v>
      </c>
      <c r="I57" s="88"/>
      <c r="J57" s="88"/>
      <c r="K57" s="88"/>
      <c r="L57" s="88"/>
      <c r="M57" s="88"/>
      <c r="N57" s="88"/>
    </row>
    <row r="58" spans="1:14" ht="15.75" hidden="1" customHeight="1" x14ac:dyDescent="0.2">
      <c r="A58" s="234" t="s">
        <v>356</v>
      </c>
      <c r="B58" s="211">
        <v>21</v>
      </c>
      <c r="C58" s="212">
        <f t="shared" si="16"/>
        <v>342</v>
      </c>
      <c r="D58" s="213">
        <v>363</v>
      </c>
      <c r="E58" s="211">
        <v>36</v>
      </c>
      <c r="F58" s="212">
        <f t="shared" si="17"/>
        <v>325</v>
      </c>
      <c r="G58" s="213">
        <v>361</v>
      </c>
      <c r="I58" s="88"/>
      <c r="J58" s="88"/>
      <c r="K58" s="88"/>
      <c r="L58" s="88"/>
      <c r="M58" s="88"/>
      <c r="N58" s="88"/>
    </row>
    <row r="59" spans="1:14" ht="15.75" hidden="1" customHeight="1" x14ac:dyDescent="0.2">
      <c r="A59" s="239" t="s">
        <v>357</v>
      </c>
      <c r="B59" s="211">
        <v>36</v>
      </c>
      <c r="C59" s="212">
        <f t="shared" si="16"/>
        <v>1465</v>
      </c>
      <c r="D59" s="213">
        <v>1501</v>
      </c>
      <c r="E59" s="211">
        <v>36</v>
      </c>
      <c r="F59" s="212">
        <f t="shared" si="17"/>
        <v>1483</v>
      </c>
      <c r="G59" s="213">
        <v>1519</v>
      </c>
      <c r="I59" s="88"/>
      <c r="J59" s="88"/>
      <c r="K59" s="88"/>
      <c r="L59" s="88"/>
      <c r="M59" s="88"/>
      <c r="N59" s="88"/>
    </row>
    <row r="60" spans="1:14" ht="15.75" hidden="1" customHeight="1" x14ac:dyDescent="0.2">
      <c r="A60" s="236" t="s">
        <v>358</v>
      </c>
      <c r="B60" s="211">
        <v>62</v>
      </c>
      <c r="C60" s="212">
        <f t="shared" si="16"/>
        <v>4616</v>
      </c>
      <c r="D60" s="213">
        <v>4678</v>
      </c>
      <c r="E60" s="211">
        <v>70</v>
      </c>
      <c r="F60" s="212">
        <f t="shared" si="17"/>
        <v>4613</v>
      </c>
      <c r="G60" s="213">
        <v>4683</v>
      </c>
      <c r="I60" s="88"/>
      <c r="J60" s="88"/>
      <c r="K60" s="88"/>
      <c r="L60" s="88"/>
      <c r="M60" s="88"/>
      <c r="N60" s="88"/>
    </row>
    <row r="61" spans="1:14" ht="15.75" hidden="1" customHeight="1" x14ac:dyDescent="0.2">
      <c r="A61" s="239" t="s">
        <v>359</v>
      </c>
      <c r="B61" s="211">
        <v>0</v>
      </c>
      <c r="C61" s="212">
        <f t="shared" si="16"/>
        <v>266</v>
      </c>
      <c r="D61" s="213">
        <v>266</v>
      </c>
      <c r="E61" s="211">
        <v>3</v>
      </c>
      <c r="F61" s="212">
        <f t="shared" si="17"/>
        <v>260</v>
      </c>
      <c r="G61" s="213">
        <v>263</v>
      </c>
      <c r="I61" s="88"/>
      <c r="J61" s="88"/>
      <c r="K61" s="88"/>
      <c r="L61" s="88"/>
      <c r="M61" s="88"/>
      <c r="N61" s="88"/>
    </row>
    <row r="62" spans="1:14" ht="15.75" hidden="1" customHeight="1" x14ac:dyDescent="0.2">
      <c r="A62" s="185">
        <f>COUNT(B49:B61)</f>
        <v>13</v>
      </c>
      <c r="B62" s="214">
        <f t="shared" ref="B62:G62" si="18">SUM(B49:B61)</f>
        <v>407</v>
      </c>
      <c r="C62" s="214">
        <f t="shared" si="18"/>
        <v>22323</v>
      </c>
      <c r="D62" s="214">
        <f t="shared" si="18"/>
        <v>22730</v>
      </c>
      <c r="E62" s="214">
        <f t="shared" si="18"/>
        <v>571</v>
      </c>
      <c r="F62" s="214">
        <f t="shared" si="18"/>
        <v>28073</v>
      </c>
      <c r="G62" s="214">
        <f t="shared" si="18"/>
        <v>28644</v>
      </c>
      <c r="I62" s="88"/>
      <c r="J62" s="88"/>
      <c r="K62" s="88"/>
      <c r="L62" s="88"/>
      <c r="M62" s="88"/>
      <c r="N62" s="88"/>
    </row>
    <row r="63" spans="1:14" s="8" customFormat="1" ht="15.75" hidden="1" customHeight="1" x14ac:dyDescent="0.2">
      <c r="A63" s="171"/>
      <c r="B63" s="215"/>
      <c r="C63" s="216"/>
      <c r="D63" s="217"/>
      <c r="E63" s="215"/>
      <c r="F63" s="216"/>
      <c r="G63" s="217"/>
      <c r="I63" s="88"/>
      <c r="J63" s="88"/>
      <c r="K63" s="88"/>
      <c r="L63" s="88"/>
      <c r="M63" s="88"/>
      <c r="N63" s="88"/>
    </row>
    <row r="64" spans="1:14" s="8" customFormat="1" ht="15.75" hidden="1" customHeight="1" x14ac:dyDescent="0.2">
      <c r="A64" s="171"/>
      <c r="B64" s="215"/>
      <c r="C64" s="216"/>
      <c r="D64" s="217"/>
      <c r="E64" s="215"/>
      <c r="F64" s="216"/>
      <c r="G64" s="217"/>
      <c r="I64" s="88"/>
      <c r="J64" s="88"/>
      <c r="K64" s="88"/>
      <c r="L64" s="88"/>
      <c r="M64" s="88"/>
      <c r="N64" s="88"/>
    </row>
    <row r="65" spans="1:19" s="8" customFormat="1" ht="15.75" hidden="1" customHeight="1" x14ac:dyDescent="0.2">
      <c r="A65" s="171"/>
      <c r="B65" s="215"/>
      <c r="C65" s="216"/>
      <c r="D65" s="217"/>
      <c r="E65" s="215"/>
      <c r="F65" s="216"/>
      <c r="G65" s="217"/>
      <c r="I65" s="88"/>
      <c r="J65" s="88"/>
      <c r="K65" s="88"/>
      <c r="L65" s="88"/>
      <c r="M65" s="88"/>
      <c r="N65" s="88"/>
    </row>
    <row r="66" spans="1:19" s="8" customFormat="1" ht="15.75" hidden="1" customHeight="1" x14ac:dyDescent="0.2">
      <c r="A66" s="171"/>
      <c r="B66" s="215"/>
      <c r="C66" s="216"/>
      <c r="D66" s="217"/>
      <c r="E66" s="215"/>
      <c r="F66" s="216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</row>
    <row r="67" spans="1:19" s="8" customFormat="1" ht="15.75" hidden="1" customHeight="1" x14ac:dyDescent="0.2">
      <c r="A67" s="218"/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</row>
    <row r="68" spans="1:19" ht="15.75" hidden="1" customHeight="1" x14ac:dyDescent="0.2">
      <c r="A68" s="20"/>
      <c r="C68" s="95"/>
      <c r="D68" s="96"/>
      <c r="E68" s="96"/>
      <c r="F68" s="97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1:19" ht="15.75" customHeight="1" x14ac:dyDescent="0.2"/>
    <row r="70" spans="1:19" ht="15.75" customHeight="1" thickBot="1" x14ac:dyDescent="0.25">
      <c r="K70" s="88"/>
      <c r="L70" s="88"/>
      <c r="M70" s="88"/>
      <c r="N70" s="88"/>
    </row>
    <row r="71" spans="1:19" ht="28.5" customHeight="1" thickBot="1" x14ac:dyDescent="0.25">
      <c r="A71" s="99"/>
      <c r="B71" s="100" t="s">
        <v>37</v>
      </c>
      <c r="C71" s="101">
        <v>2.0054327699491496E-2</v>
      </c>
      <c r="D71" s="367" t="s">
        <v>38</v>
      </c>
      <c r="E71" s="368"/>
      <c r="F71" s="369"/>
      <c r="H71" s="102"/>
    </row>
    <row r="72" spans="1:19" ht="28.5" customHeight="1" thickBot="1" x14ac:dyDescent="0.25">
      <c r="A72" s="103">
        <f>I37</f>
        <v>5.3664172802019797E-3</v>
      </c>
      <c r="B72" s="104" t="s">
        <v>80</v>
      </c>
      <c r="C72" s="99"/>
      <c r="D72" s="105" t="s">
        <v>39</v>
      </c>
      <c r="E72" s="106" t="s">
        <v>40</v>
      </c>
      <c r="F72" s="105" t="s">
        <v>41</v>
      </c>
    </row>
    <row r="73" spans="1:19" ht="28.5" customHeight="1" thickBot="1" x14ac:dyDescent="0.25">
      <c r="A73" s="107">
        <f>E37</f>
        <v>3.7370049052049672</v>
      </c>
      <c r="B73" s="108" t="s">
        <v>42</v>
      </c>
      <c r="C73" s="109"/>
      <c r="D73" s="110">
        <v>0.82827302713970874</v>
      </c>
      <c r="E73" s="111">
        <v>0.71638908711760474</v>
      </c>
      <c r="F73" s="112">
        <v>0.95763073422495448</v>
      </c>
      <c r="G73" s="109"/>
    </row>
    <row r="74" spans="1:19" ht="28.5" hidden="1" customHeight="1" x14ac:dyDescent="0.2">
      <c r="A74" s="113"/>
      <c r="B74" s="104"/>
      <c r="C74" s="99"/>
      <c r="D74" s="99"/>
      <c r="E74" s="99"/>
      <c r="F74" s="99"/>
      <c r="G74" s="99"/>
    </row>
    <row r="75" spans="1:19" ht="28.5" hidden="1" customHeight="1" x14ac:dyDescent="0.2">
      <c r="A75" s="113"/>
      <c r="B75" s="114" t="s">
        <v>43</v>
      </c>
      <c r="C75" s="115"/>
      <c r="D75" s="116">
        <f>C71*D73</f>
        <v>1.6610458710909534E-2</v>
      </c>
      <c r="E75" s="117">
        <f>C71*E73</f>
        <v>1.4366701513396007E-2</v>
      </c>
      <c r="F75" s="118">
        <f>C71*F73</f>
        <v>1.9204640559251883E-2</v>
      </c>
      <c r="G75" s="99"/>
    </row>
    <row r="76" spans="1:19" ht="28.5" hidden="1" customHeight="1" x14ac:dyDescent="0.2">
      <c r="A76" s="113"/>
      <c r="B76" s="104"/>
      <c r="C76" s="99"/>
      <c r="D76" s="99"/>
      <c r="E76" s="99"/>
      <c r="F76" s="99"/>
      <c r="G76" s="99"/>
    </row>
    <row r="77" spans="1:19" ht="28.5" hidden="1" customHeight="1" x14ac:dyDescent="0.2">
      <c r="A77" s="113"/>
      <c r="B77" s="119"/>
      <c r="C77" s="120" t="s">
        <v>22</v>
      </c>
      <c r="D77" s="121">
        <f>C71-D75</f>
        <v>3.4438689885819621E-3</v>
      </c>
      <c r="E77" s="122">
        <f>C71-F75</f>
        <v>8.4968714023961334E-4</v>
      </c>
      <c r="F77" s="123">
        <f>C71-E75</f>
        <v>5.6876261860954892E-3</v>
      </c>
      <c r="G77" s="99"/>
    </row>
    <row r="78" spans="1:19" ht="28.5" hidden="1" customHeight="1" x14ac:dyDescent="0.2">
      <c r="A78" s="113"/>
      <c r="B78" s="124"/>
      <c r="C78" s="125" t="s">
        <v>23</v>
      </c>
      <c r="D78" s="126">
        <f>1/D77</f>
        <v>290.37109231375183</v>
      </c>
      <c r="E78" s="127">
        <f>1/F77</f>
        <v>175.82027497599876</v>
      </c>
      <c r="F78" s="128">
        <f>1/E77</f>
        <v>1176.9037715670243</v>
      </c>
      <c r="G78" s="99"/>
    </row>
    <row r="79" spans="1:19" ht="28.5" hidden="1" customHeight="1" x14ac:dyDescent="0.2">
      <c r="A79" s="113"/>
      <c r="B79" s="104"/>
      <c r="C79" s="109"/>
      <c r="D79" s="109"/>
      <c r="E79" s="109"/>
      <c r="F79" s="109"/>
      <c r="G79" s="99"/>
    </row>
    <row r="80" spans="1:19" ht="28.5" hidden="1" customHeight="1" x14ac:dyDescent="0.2">
      <c r="A80" s="113"/>
      <c r="B80" s="129" t="s">
        <v>44</v>
      </c>
      <c r="C80" s="130" t="s">
        <v>45</v>
      </c>
      <c r="D80" s="131">
        <f>D78</f>
        <v>290.37109231375183</v>
      </c>
      <c r="E80" s="131">
        <f>E78</f>
        <v>175.82027497599876</v>
      </c>
      <c r="F80" s="131">
        <f>F78</f>
        <v>1176.9037715670243</v>
      </c>
      <c r="G80" s="99"/>
    </row>
    <row r="81" spans="1:7" ht="28.5" hidden="1" customHeight="1" x14ac:dyDescent="0.2">
      <c r="A81" s="113"/>
      <c r="B81" s="132"/>
      <c r="C81" s="133" t="s">
        <v>46</v>
      </c>
      <c r="D81" s="134">
        <f>(1-C71)*D78</f>
        <v>284.54789527403256</v>
      </c>
      <c r="E81" s="134">
        <f>(1-C71)*E78</f>
        <v>172.29431756541538</v>
      </c>
      <c r="F81" s="134">
        <f>(1-C71)*F78</f>
        <v>1153.3017576612517</v>
      </c>
      <c r="G81" s="135"/>
    </row>
    <row r="82" spans="1:7" ht="28.5" hidden="1" customHeight="1" x14ac:dyDescent="0.2">
      <c r="A82" s="113"/>
      <c r="B82" s="136"/>
      <c r="C82" s="137" t="s">
        <v>47</v>
      </c>
      <c r="D82" s="138">
        <f>D78*D77</f>
        <v>1</v>
      </c>
      <c r="E82" s="138">
        <f>E78*F77</f>
        <v>1</v>
      </c>
      <c r="F82" s="138">
        <f>F78*E77</f>
        <v>1</v>
      </c>
      <c r="G82" s="135"/>
    </row>
    <row r="83" spans="1:7" ht="28.5" hidden="1" customHeight="1" x14ac:dyDescent="0.2">
      <c r="A83" s="113"/>
      <c r="B83" s="139"/>
      <c r="C83" s="140" t="s">
        <v>48</v>
      </c>
      <c r="D83" s="141">
        <f>(C71-D77)*D78</f>
        <v>4.8231970397192754</v>
      </c>
      <c r="E83" s="141">
        <f>(C71-F77)*E78</f>
        <v>2.5259574105833833</v>
      </c>
      <c r="F83" s="141">
        <f>(C71-E77)*F78</f>
        <v>22.602013905772587</v>
      </c>
      <c r="G83" s="135"/>
    </row>
    <row r="84" spans="1:7" ht="28.5" hidden="1" customHeight="1" x14ac:dyDescent="0.2">
      <c r="A84" s="113"/>
      <c r="B84" s="142"/>
      <c r="C84" s="143"/>
      <c r="D84" s="144"/>
      <c r="E84" s="144"/>
      <c r="F84" s="144"/>
      <c r="G84" s="135"/>
    </row>
    <row r="85" spans="1:7" ht="28.5" hidden="1" customHeight="1" x14ac:dyDescent="0.2">
      <c r="A85" s="113"/>
      <c r="B85" s="129" t="s">
        <v>49</v>
      </c>
      <c r="C85" s="130" t="s">
        <v>50</v>
      </c>
      <c r="D85" s="131">
        <f>D78</f>
        <v>290.37109231375183</v>
      </c>
      <c r="E85" s="131">
        <f>E78</f>
        <v>175.82027497599876</v>
      </c>
      <c r="F85" s="131">
        <f>F78</f>
        <v>1176.9037715670243</v>
      </c>
      <c r="G85" s="135"/>
    </row>
    <row r="86" spans="1:7" ht="28.5" hidden="1" customHeight="1" x14ac:dyDescent="0.2">
      <c r="A86" s="113"/>
      <c r="B86" s="132"/>
      <c r="C86" s="145" t="s">
        <v>46</v>
      </c>
      <c r="D86" s="134">
        <f>ABS((1-(C71-D77))*D78)</f>
        <v>285.54789527403256</v>
      </c>
      <c r="E86" s="134">
        <f>ABS((1-(C71-F77))*E78)</f>
        <v>173.29431756541538</v>
      </c>
      <c r="F86" s="134">
        <f>ABS((1-(C71-E77))*F78)</f>
        <v>1154.3017576612517</v>
      </c>
      <c r="G86" s="99"/>
    </row>
    <row r="87" spans="1:7" ht="28.5" hidden="1" customHeight="1" x14ac:dyDescent="0.2">
      <c r="A87" s="113"/>
      <c r="B87" s="146"/>
      <c r="C87" s="147" t="s">
        <v>51</v>
      </c>
      <c r="D87" s="148">
        <f>D78*D77</f>
        <v>1</v>
      </c>
      <c r="E87" s="148">
        <f>E78*F77</f>
        <v>1</v>
      </c>
      <c r="F87" s="148">
        <f>F78*E77</f>
        <v>1</v>
      </c>
      <c r="G87" s="99"/>
    </row>
    <row r="88" spans="1:7" ht="28.5" hidden="1" customHeight="1" x14ac:dyDescent="0.2">
      <c r="A88" s="113"/>
      <c r="B88" s="149"/>
      <c r="C88" s="140" t="s">
        <v>52</v>
      </c>
      <c r="D88" s="141">
        <f>ABS(C71*D78)</f>
        <v>5.8231970397192754</v>
      </c>
      <c r="E88" s="141">
        <f>ABS(C71*E78)</f>
        <v>3.5259574105833833</v>
      </c>
      <c r="F88" s="141">
        <f>ABS(C71*F78)</f>
        <v>23.602013905772587</v>
      </c>
      <c r="G88" s="99"/>
    </row>
    <row r="89" spans="1:7" ht="28.5" hidden="1" customHeight="1" x14ac:dyDescent="0.2">
      <c r="A89" s="113"/>
      <c r="B89" s="150"/>
      <c r="C89" s="151"/>
      <c r="D89" s="152"/>
      <c r="E89" s="153"/>
      <c r="F89" s="152"/>
      <c r="G89" s="154"/>
    </row>
    <row r="90" spans="1:7" ht="28.5" hidden="1" customHeight="1" x14ac:dyDescent="0.2">
      <c r="A90" s="113"/>
      <c r="B90" s="155" t="s">
        <v>53</v>
      </c>
      <c r="C90" s="156"/>
      <c r="D90" s="156"/>
      <c r="E90" s="157">
        <f>ROUND(D73,2)</f>
        <v>0.83</v>
      </c>
      <c r="F90" s="158">
        <f>ROUND(D77,4)</f>
        <v>3.3999999999999998E-3</v>
      </c>
      <c r="G90" s="159">
        <f>ROUND(D78,0)</f>
        <v>290</v>
      </c>
    </row>
    <row r="91" spans="1:7" ht="28.5" hidden="1" customHeight="1" x14ac:dyDescent="0.2">
      <c r="A91" s="113"/>
      <c r="B91" s="160" t="s">
        <v>54</v>
      </c>
      <c r="C91" s="161">
        <f>ROUND(D75,4)</f>
        <v>1.66E-2</v>
      </c>
      <c r="D91" s="162">
        <f>ROUND(C71,4)</f>
        <v>2.01E-2</v>
      </c>
      <c r="E91" s="163">
        <f>ROUND(E73,2)</f>
        <v>0.72</v>
      </c>
      <c r="F91" s="164">
        <f>ROUND(E77,4)</f>
        <v>8.0000000000000004E-4</v>
      </c>
      <c r="G91" s="165">
        <f>ROUND(E78,0)</f>
        <v>176</v>
      </c>
    </row>
    <row r="92" spans="1:7" ht="28.5" hidden="1" customHeight="1" x14ac:dyDescent="0.2">
      <c r="A92" s="113"/>
      <c r="B92" s="160" t="s">
        <v>55</v>
      </c>
      <c r="C92" s="166"/>
      <c r="D92" s="166"/>
      <c r="E92" s="163">
        <f>ROUND(F73,2)</f>
        <v>0.96</v>
      </c>
      <c r="F92" s="164">
        <f>ROUND(F77,4)</f>
        <v>5.7000000000000002E-3</v>
      </c>
      <c r="G92" s="165">
        <f>ROUND(F78,0)</f>
        <v>1177</v>
      </c>
    </row>
    <row r="93" spans="1:7" ht="28.5" hidden="1" customHeight="1" x14ac:dyDescent="0.2">
      <c r="A93" s="113"/>
      <c r="B93" s="160" t="s">
        <v>56</v>
      </c>
      <c r="C93" s="167" t="s">
        <v>57</v>
      </c>
      <c r="D93" s="167" t="s">
        <v>58</v>
      </c>
      <c r="E93" s="168" t="s">
        <v>59</v>
      </c>
      <c r="F93" s="168" t="s">
        <v>60</v>
      </c>
      <c r="G93" s="167" t="s">
        <v>23</v>
      </c>
    </row>
    <row r="94" spans="1:7" ht="28.5" hidden="1" customHeight="1" x14ac:dyDescent="0.2">
      <c r="A94" s="113"/>
      <c r="B94" s="169" t="s">
        <v>61</v>
      </c>
      <c r="C94" s="167" t="str">
        <f>CONCATENATE(C91*100,B93)</f>
        <v>1,66%</v>
      </c>
      <c r="D94" s="167" t="str">
        <f>CONCATENATE(D91*100,B93)</f>
        <v>2,01%</v>
      </c>
      <c r="E94" s="167" t="str">
        <f>CONCATENATE(E90," ",B90,E91,B91,E92,B92)</f>
        <v>0,83 (0,72-0,96)</v>
      </c>
      <c r="F94" s="167" t="str">
        <f>CONCATENATE(F90*100,B93," ",B90,F91*100,B93," ",B94," ",F92*100,B93,B92)</f>
        <v>0,34% (0,08% a 0,57%)</v>
      </c>
      <c r="G94" s="167" t="str">
        <f>CONCATENATE(G90," ",B90,G91," ",B94," ",G92,B92)</f>
        <v>290 (176 a 1177)</v>
      </c>
    </row>
    <row r="95" spans="1:7" ht="28.5" hidden="1" customHeight="1" x14ac:dyDescent="0.2">
      <c r="A95" s="170"/>
      <c r="B95" s="171"/>
      <c r="C95" s="172"/>
      <c r="D95" s="172"/>
      <c r="E95" s="172"/>
      <c r="F95" s="172"/>
      <c r="G95" s="172"/>
    </row>
    <row r="96" spans="1:7" ht="28.5" customHeight="1" x14ac:dyDescent="0.2">
      <c r="A96" s="103">
        <f>A72*A73</f>
        <v>2.0054327699491496E-2</v>
      </c>
      <c r="B96" s="104" t="s">
        <v>62</v>
      </c>
      <c r="C96" s="99"/>
      <c r="D96" s="99"/>
      <c r="E96" s="99"/>
      <c r="F96" s="99"/>
      <c r="G96" s="99"/>
    </row>
    <row r="97" spans="1:28" ht="28.5" customHeight="1" x14ac:dyDescent="0.2">
      <c r="A97" s="173"/>
      <c r="B97" s="99"/>
      <c r="C97" s="174" t="s">
        <v>63</v>
      </c>
      <c r="D97" s="174" t="s">
        <v>58</v>
      </c>
      <c r="E97" s="174" t="s">
        <v>59</v>
      </c>
      <c r="F97" s="174" t="s">
        <v>22</v>
      </c>
      <c r="G97" s="174" t="s">
        <v>23</v>
      </c>
    </row>
    <row r="98" spans="1:28" ht="28.5" customHeight="1" x14ac:dyDescent="0.2">
      <c r="A98" s="175"/>
      <c r="B98" s="176"/>
      <c r="C98" s="177" t="str">
        <f>C94</f>
        <v>1,66%</v>
      </c>
      <c r="D98" s="177" t="str">
        <f>D94</f>
        <v>2,01%</v>
      </c>
      <c r="E98" s="177" t="str">
        <f>E94</f>
        <v>0,83 (0,72-0,96)</v>
      </c>
      <c r="F98" s="177" t="str">
        <f>F94</f>
        <v>0,34% (0,08% a 0,57%)</v>
      </c>
      <c r="G98" s="177" t="str">
        <f>G94</f>
        <v>290 (176 a 1177)</v>
      </c>
    </row>
    <row r="99" spans="1:28" ht="28.5" customHeight="1" x14ac:dyDescent="0.2">
      <c r="A99" s="175"/>
      <c r="B99" s="176"/>
      <c r="C99" s="240"/>
      <c r="D99" s="240"/>
      <c r="E99" s="240"/>
      <c r="F99" s="240"/>
      <c r="G99" s="240"/>
    </row>
    <row r="100" spans="1:28" ht="12" customHeight="1" x14ac:dyDescent="0.2"/>
    <row r="101" spans="1:28" ht="19.5" customHeight="1" x14ac:dyDescent="0.2"/>
    <row r="103" spans="1:28" ht="28.5" hidden="1" customHeight="1" x14ac:dyDescent="0.2"/>
    <row r="104" spans="1:28" ht="30" hidden="1" customHeight="1" x14ac:dyDescent="0.25">
      <c r="A104" s="4" t="s">
        <v>396</v>
      </c>
      <c r="B104" s="5"/>
      <c r="C104" s="5"/>
      <c r="O104" s="6"/>
      <c r="P104" s="7"/>
      <c r="Q104" s="8"/>
      <c r="S104" s="3"/>
      <c r="T104"/>
      <c r="U104"/>
      <c r="V104"/>
      <c r="W104"/>
      <c r="X104"/>
      <c r="Y104"/>
      <c r="Z104"/>
      <c r="AA104"/>
      <c r="AB104"/>
    </row>
    <row r="105" spans="1:28" ht="30" hidden="1" customHeight="1" x14ac:dyDescent="0.25">
      <c r="A105" s="9"/>
      <c r="B105" s="384" t="s">
        <v>0</v>
      </c>
      <c r="C105" s="385"/>
      <c r="D105" s="386"/>
      <c r="E105" s="384" t="s">
        <v>1</v>
      </c>
      <c r="F105" s="386"/>
      <c r="G105" s="10" t="s">
        <v>2</v>
      </c>
      <c r="H105" s="384" t="s">
        <v>3</v>
      </c>
      <c r="I105" s="385"/>
      <c r="J105" s="386"/>
      <c r="K105" s="384" t="s">
        <v>4</v>
      </c>
      <c r="L105" s="386"/>
      <c r="M105" s="10" t="s">
        <v>5</v>
      </c>
      <c r="N105" s="7"/>
      <c r="S105" s="3"/>
      <c r="T105"/>
      <c r="U105"/>
      <c r="V105"/>
      <c r="W105"/>
      <c r="X105"/>
      <c r="Y105"/>
      <c r="Z105"/>
      <c r="AA105"/>
      <c r="AB105"/>
    </row>
    <row r="106" spans="1:28" ht="30" hidden="1" customHeight="1" x14ac:dyDescent="0.25">
      <c r="A106" s="9" t="s">
        <v>6</v>
      </c>
      <c r="B106" s="11" t="s">
        <v>68</v>
      </c>
      <c r="C106" s="12" t="s">
        <v>390</v>
      </c>
      <c r="D106" s="11" t="s">
        <v>7</v>
      </c>
      <c r="E106" s="12" t="s">
        <v>68</v>
      </c>
      <c r="F106" s="12" t="s">
        <v>390</v>
      </c>
      <c r="G106" s="13" t="s">
        <v>8</v>
      </c>
      <c r="H106" s="14" t="s">
        <v>68</v>
      </c>
      <c r="I106" s="15" t="s">
        <v>390</v>
      </c>
      <c r="J106" s="14" t="s">
        <v>7</v>
      </c>
      <c r="K106" s="11" t="s">
        <v>68</v>
      </c>
      <c r="L106" s="12" t="s">
        <v>390</v>
      </c>
      <c r="M106" s="13" t="s">
        <v>8</v>
      </c>
      <c r="N106" s="7"/>
      <c r="O106" s="1" t="s">
        <v>9</v>
      </c>
      <c r="P106" s="1" t="s">
        <v>9</v>
      </c>
      <c r="S106" s="3"/>
      <c r="T106"/>
      <c r="U106"/>
      <c r="V106"/>
      <c r="W106"/>
      <c r="X106"/>
      <c r="Y106"/>
      <c r="Z106"/>
      <c r="AA106"/>
      <c r="AB106"/>
    </row>
    <row r="107" spans="1:28" ht="18" hidden="1" customHeight="1" x14ac:dyDescent="0.25">
      <c r="A107" s="234" t="s">
        <v>401</v>
      </c>
      <c r="B107" s="187">
        <v>758</v>
      </c>
      <c r="C107" s="187">
        <v>390</v>
      </c>
      <c r="D107" s="188">
        <f t="shared" ref="D107:D110" si="19">B107+C107</f>
        <v>1148</v>
      </c>
      <c r="E107" s="191">
        <v>38</v>
      </c>
      <c r="F107" s="191">
        <v>34</v>
      </c>
      <c r="G107" s="189">
        <v>8.4</v>
      </c>
      <c r="H107" s="192">
        <f t="shared" ref="H107:H110" si="20">B107*G107</f>
        <v>6367.2</v>
      </c>
      <c r="I107" s="192">
        <f t="shared" ref="I107:I110" si="21">C107*G107</f>
        <v>3276</v>
      </c>
      <c r="J107" s="192">
        <f t="shared" ref="J107:J110" si="22">H107+I107</f>
        <v>9643.2000000000007</v>
      </c>
      <c r="K107" s="16">
        <f t="shared" ref="K107:K111" si="23">E107/H107</f>
        <v>5.9680864430204797E-3</v>
      </c>
      <c r="L107" s="16">
        <f t="shared" ref="L107:L110" si="24">F107/I107</f>
        <v>1.0378510378510378E-2</v>
      </c>
      <c r="M107" s="17">
        <v>56</v>
      </c>
      <c r="N107" s="18">
        <f t="shared" ref="N107:N110" si="25">M107*D107</f>
        <v>64288</v>
      </c>
      <c r="O107" s="19" t="str">
        <f t="shared" ref="O107:O110" si="26">CONCATENATE(E107," ",$O$4," ",B107)</f>
        <v>38 / 758</v>
      </c>
      <c r="P107" s="19" t="str">
        <f t="shared" ref="P107:P110" si="27">CONCATENATE(F107," ",$P$4," ",C107)</f>
        <v>34 / 390</v>
      </c>
      <c r="S107" s="3"/>
      <c r="T107"/>
      <c r="U107"/>
      <c r="V107"/>
      <c r="W107"/>
      <c r="X107"/>
      <c r="Y107"/>
      <c r="Z107"/>
      <c r="AA107"/>
      <c r="AB107"/>
    </row>
    <row r="108" spans="1:28" ht="18" hidden="1" customHeight="1" x14ac:dyDescent="0.25">
      <c r="A108" s="234" t="s">
        <v>402</v>
      </c>
      <c r="B108" s="187">
        <v>237</v>
      </c>
      <c r="C108" s="187">
        <v>233</v>
      </c>
      <c r="D108" s="188">
        <f t="shared" si="19"/>
        <v>470</v>
      </c>
      <c r="E108" s="191">
        <v>9</v>
      </c>
      <c r="F108" s="191">
        <v>9</v>
      </c>
      <c r="G108" s="189">
        <v>5</v>
      </c>
      <c r="H108" s="192">
        <f t="shared" si="20"/>
        <v>1185</v>
      </c>
      <c r="I108" s="192">
        <f t="shared" si="21"/>
        <v>1165</v>
      </c>
      <c r="J108" s="192">
        <f t="shared" si="22"/>
        <v>2350</v>
      </c>
      <c r="K108" s="16">
        <f t="shared" si="23"/>
        <v>7.5949367088607592E-3</v>
      </c>
      <c r="L108" s="16">
        <f t="shared" si="24"/>
        <v>7.725321888412017E-3</v>
      </c>
      <c r="M108" s="17">
        <v>57.3</v>
      </c>
      <c r="N108" s="18">
        <f t="shared" si="25"/>
        <v>26931</v>
      </c>
      <c r="O108" s="19" t="str">
        <f t="shared" si="26"/>
        <v>9 / 237</v>
      </c>
      <c r="P108" s="19" t="str">
        <f t="shared" si="27"/>
        <v>9 / 233</v>
      </c>
      <c r="S108" s="3"/>
      <c r="T108"/>
      <c r="U108"/>
      <c r="V108"/>
      <c r="W108"/>
      <c r="X108"/>
      <c r="Y108"/>
      <c r="Z108"/>
      <c r="AA108"/>
      <c r="AB108"/>
    </row>
    <row r="109" spans="1:28" ht="18" hidden="1" customHeight="1" x14ac:dyDescent="0.25">
      <c r="A109" s="346" t="s">
        <v>403</v>
      </c>
      <c r="B109" s="187">
        <v>237</v>
      </c>
      <c r="C109" s="187">
        <v>243</v>
      </c>
      <c r="D109" s="188">
        <f t="shared" si="19"/>
        <v>480</v>
      </c>
      <c r="E109" s="191">
        <v>4</v>
      </c>
      <c r="F109" s="191">
        <v>13</v>
      </c>
      <c r="G109" s="189">
        <v>5</v>
      </c>
      <c r="H109" s="192">
        <f t="shared" si="20"/>
        <v>1185</v>
      </c>
      <c r="I109" s="192">
        <f t="shared" si="21"/>
        <v>1215</v>
      </c>
      <c r="J109" s="192">
        <f t="shared" si="22"/>
        <v>2400</v>
      </c>
      <c r="K109" s="16">
        <f t="shared" si="23"/>
        <v>3.3755274261603376E-3</v>
      </c>
      <c r="L109" s="16">
        <f t="shared" si="24"/>
        <v>1.0699588477366255E-2</v>
      </c>
      <c r="M109" s="17">
        <v>59</v>
      </c>
      <c r="N109" s="18">
        <f t="shared" si="25"/>
        <v>28320</v>
      </c>
      <c r="O109" s="19" t="str">
        <f t="shared" si="26"/>
        <v>4 / 237</v>
      </c>
      <c r="P109" s="19" t="str">
        <f t="shared" si="27"/>
        <v>13 / 243</v>
      </c>
      <c r="S109" s="3"/>
      <c r="T109"/>
      <c r="U109"/>
      <c r="V109"/>
      <c r="W109"/>
      <c r="X109"/>
      <c r="Y109"/>
      <c r="Z109"/>
      <c r="AA109"/>
      <c r="AB109"/>
    </row>
    <row r="110" spans="1:28" ht="18" hidden="1" customHeight="1" x14ac:dyDescent="0.25">
      <c r="A110" s="234" t="s">
        <v>404</v>
      </c>
      <c r="B110" s="187">
        <v>2362</v>
      </c>
      <c r="C110" s="187">
        <v>2371</v>
      </c>
      <c r="D110" s="188">
        <f t="shared" si="19"/>
        <v>4733</v>
      </c>
      <c r="E110" s="191">
        <v>34</v>
      </c>
      <c r="F110" s="191">
        <v>55</v>
      </c>
      <c r="G110" s="189">
        <v>4.7</v>
      </c>
      <c r="H110" s="192">
        <f t="shared" si="20"/>
        <v>11101.4</v>
      </c>
      <c r="I110" s="192">
        <f t="shared" si="21"/>
        <v>11143.7</v>
      </c>
      <c r="J110" s="192">
        <f t="shared" si="22"/>
        <v>22245.1</v>
      </c>
      <c r="K110" s="16">
        <f t="shared" si="23"/>
        <v>3.0626767795052879E-3</v>
      </c>
      <c r="L110" s="16">
        <f t="shared" si="24"/>
        <v>4.9355241077918459E-3</v>
      </c>
      <c r="M110" s="17">
        <v>62.2</v>
      </c>
      <c r="N110" s="18">
        <f t="shared" si="25"/>
        <v>294392.60000000003</v>
      </c>
      <c r="O110" s="19" t="str">
        <f t="shared" si="26"/>
        <v>34 / 2362</v>
      </c>
      <c r="P110" s="19" t="str">
        <f t="shared" si="27"/>
        <v>55 / 2371</v>
      </c>
      <c r="S110" s="3"/>
      <c r="T110"/>
      <c r="U110"/>
      <c r="V110"/>
      <c r="W110"/>
      <c r="X110"/>
      <c r="Y110"/>
      <c r="Z110"/>
      <c r="AA110"/>
      <c r="AB110"/>
    </row>
    <row r="111" spans="1:28" ht="18" hidden="1" customHeight="1" x14ac:dyDescent="0.25">
      <c r="A111" s="21">
        <f>COUNT(B107:B110)</f>
        <v>4</v>
      </c>
      <c r="B111" s="186">
        <f>SUM(B107:B110)</f>
        <v>3594</v>
      </c>
      <c r="C111" s="186">
        <f>SUM(C107:C110)</f>
        <v>3237</v>
      </c>
      <c r="D111" s="186">
        <f>SUM(D107:D110)</f>
        <v>6831</v>
      </c>
      <c r="E111" s="186">
        <f>SUM(E107:E110)</f>
        <v>85</v>
      </c>
      <c r="F111" s="186">
        <f>SUM(F107:F110)</f>
        <v>111</v>
      </c>
      <c r="G111" s="190">
        <f>J111/D111</f>
        <v>5.3635338896208467</v>
      </c>
      <c r="H111" s="193">
        <f>SUM(H107:H110)</f>
        <v>19838.599999999999</v>
      </c>
      <c r="I111" s="193">
        <f>SUM(I107:I110)</f>
        <v>16799.7</v>
      </c>
      <c r="J111" s="193">
        <f>SUM(J107:J110)</f>
        <v>36638.300000000003</v>
      </c>
      <c r="K111" s="22">
        <f t="shared" si="23"/>
        <v>4.284576532618229E-3</v>
      </c>
      <c r="L111" s="23">
        <f>F111/I111</f>
        <v>6.6072608439436417E-3</v>
      </c>
      <c r="M111" s="24">
        <f>N111/D111</f>
        <v>60.596047430830048</v>
      </c>
      <c r="N111" s="25">
        <f>SUM(N107:N110)</f>
        <v>413931.60000000003</v>
      </c>
      <c r="O111" s="26" t="str">
        <f>CONCATENATE(E111," ",$O$4," ",B111)</f>
        <v>85 / 3594</v>
      </c>
      <c r="P111" s="26" t="str">
        <f>CONCATENATE(F111," ",$P$4," ",C111)</f>
        <v>111 / 3237</v>
      </c>
      <c r="S111" s="3"/>
      <c r="T111"/>
      <c r="U111"/>
      <c r="V111"/>
      <c r="W111"/>
      <c r="X111"/>
      <c r="Y111"/>
      <c r="Z111"/>
      <c r="AA111"/>
      <c r="AB111"/>
    </row>
    <row r="112" spans="1:28" ht="21" hidden="1" customHeight="1" x14ac:dyDescent="0.25">
      <c r="B112" s="1"/>
      <c r="C112" s="1"/>
      <c r="E112" s="27"/>
      <c r="F112" s="28"/>
      <c r="S112" s="3"/>
      <c r="V112"/>
      <c r="W112"/>
      <c r="X112"/>
      <c r="Y112"/>
      <c r="Z112"/>
      <c r="AA112"/>
      <c r="AB112"/>
    </row>
    <row r="113" spans="1:28" ht="21" customHeight="1" thickBot="1" x14ac:dyDescent="0.3">
      <c r="D113" s="27"/>
      <c r="E113" s="27"/>
      <c r="S113" s="3"/>
      <c r="V113"/>
      <c r="W113"/>
      <c r="X113"/>
      <c r="Y113"/>
      <c r="Z113"/>
      <c r="AA113"/>
      <c r="AB113"/>
    </row>
    <row r="114" spans="1:28" ht="30" customHeight="1" thickBot="1" x14ac:dyDescent="0.3">
      <c r="A114" s="406" t="s">
        <v>405</v>
      </c>
      <c r="B114" s="407"/>
      <c r="C114" s="407"/>
      <c r="D114" s="407"/>
      <c r="E114" s="407"/>
      <c r="F114" s="407"/>
      <c r="G114" s="407"/>
      <c r="H114" s="407"/>
      <c r="I114" s="407"/>
      <c r="J114" s="407"/>
      <c r="K114" s="407"/>
      <c r="L114" s="407"/>
      <c r="M114" s="407"/>
      <c r="N114" s="407"/>
      <c r="O114" s="408"/>
      <c r="S114" s="3"/>
    </row>
    <row r="115" spans="1:28" ht="38.25" customHeight="1" thickBot="1" x14ac:dyDescent="0.3">
      <c r="A115" s="392" t="s">
        <v>13</v>
      </c>
      <c r="B115" s="392" t="s">
        <v>14</v>
      </c>
      <c r="C115" s="404" t="s">
        <v>15</v>
      </c>
      <c r="D115" s="392" t="s">
        <v>16</v>
      </c>
      <c r="E115" s="392" t="s">
        <v>17</v>
      </c>
      <c r="F115" s="392" t="s">
        <v>69</v>
      </c>
      <c r="G115" s="392" t="s">
        <v>70</v>
      </c>
      <c r="H115" s="392" t="s">
        <v>391</v>
      </c>
      <c r="I115" s="392" t="s">
        <v>392</v>
      </c>
      <c r="J115" s="392" t="s">
        <v>18</v>
      </c>
      <c r="K115" s="392" t="s">
        <v>19</v>
      </c>
      <c r="L115" s="394" t="s">
        <v>20</v>
      </c>
      <c r="M115" s="395"/>
      <c r="N115" s="395"/>
      <c r="O115" s="396"/>
      <c r="S115" s="3"/>
    </row>
    <row r="116" spans="1:28" ht="40.5" customHeight="1" thickBot="1" x14ac:dyDescent="0.3">
      <c r="A116" s="393"/>
      <c r="B116" s="403"/>
      <c r="C116" s="405"/>
      <c r="D116" s="393"/>
      <c r="E116" s="393"/>
      <c r="F116" s="393"/>
      <c r="G116" s="393"/>
      <c r="H116" s="393"/>
      <c r="I116" s="393"/>
      <c r="J116" s="393"/>
      <c r="K116" s="393"/>
      <c r="L116" s="29" t="s">
        <v>21</v>
      </c>
      <c r="M116" s="30" t="s">
        <v>22</v>
      </c>
      <c r="N116" s="31" t="s">
        <v>23</v>
      </c>
      <c r="O116" s="32" t="s">
        <v>24</v>
      </c>
      <c r="S116" s="3"/>
      <c r="T116"/>
      <c r="U116"/>
    </row>
    <row r="117" spans="1:28" ht="30" customHeight="1" x14ac:dyDescent="0.25">
      <c r="A117" s="397"/>
      <c r="B117" s="344" t="s">
        <v>370</v>
      </c>
      <c r="C117" s="33" t="s">
        <v>25</v>
      </c>
      <c r="D117" s="34"/>
      <c r="E117" s="205">
        <f>G107</f>
        <v>8.4</v>
      </c>
      <c r="F117" s="35" t="str">
        <f>O107</f>
        <v>38 / 758</v>
      </c>
      <c r="G117" s="36">
        <f>K107</f>
        <v>5.9680864430204797E-3</v>
      </c>
      <c r="H117" s="35" t="str">
        <f>P107</f>
        <v>34 / 390</v>
      </c>
      <c r="I117" s="36">
        <f t="shared" ref="I117:J121" si="28">L107</f>
        <v>1.0378510378510378E-2</v>
      </c>
      <c r="J117" s="37">
        <f t="shared" si="28"/>
        <v>56</v>
      </c>
      <c r="K117" s="38">
        <v>0.39772112935187448</v>
      </c>
      <c r="L117" s="209" t="s">
        <v>249</v>
      </c>
      <c r="M117" s="209" t="s">
        <v>250</v>
      </c>
      <c r="N117" s="209" t="s">
        <v>273</v>
      </c>
      <c r="O117" s="204" t="s">
        <v>11</v>
      </c>
      <c r="Q117" s="20">
        <v>3</v>
      </c>
      <c r="R117" s="39">
        <f t="shared" ref="R117:R120" si="29">Q117*K117</f>
        <v>1.1931633880556234</v>
      </c>
      <c r="S117" s="3"/>
      <c r="T117"/>
      <c r="U117"/>
    </row>
    <row r="118" spans="1:28" ht="30" customHeight="1" x14ac:dyDescent="0.25">
      <c r="A118" s="397"/>
      <c r="B118" s="344" t="s">
        <v>371</v>
      </c>
      <c r="C118" s="33" t="s">
        <v>25</v>
      </c>
      <c r="D118" s="34"/>
      <c r="E118" s="205">
        <f>G108</f>
        <v>5</v>
      </c>
      <c r="F118" s="35" t="str">
        <f>O108</f>
        <v>9 / 237</v>
      </c>
      <c r="G118" s="36">
        <f>K108</f>
        <v>7.5949367088607592E-3</v>
      </c>
      <c r="H118" s="35" t="str">
        <f>P108</f>
        <v>9 / 233</v>
      </c>
      <c r="I118" s="36">
        <f t="shared" si="28"/>
        <v>7.725321888412017E-3</v>
      </c>
      <c r="J118" s="37">
        <f t="shared" si="28"/>
        <v>57.3</v>
      </c>
      <c r="K118" s="38">
        <v>9.6483255882172256E-2</v>
      </c>
      <c r="L118" s="209" t="s">
        <v>251</v>
      </c>
      <c r="M118" s="209" t="s">
        <v>252</v>
      </c>
      <c r="N118" s="209" t="s">
        <v>274</v>
      </c>
      <c r="O118" s="204" t="s">
        <v>11</v>
      </c>
      <c r="Q118" s="20">
        <v>3</v>
      </c>
      <c r="R118" s="39">
        <f t="shared" si="29"/>
        <v>0.28944976764651675</v>
      </c>
      <c r="S118" s="3"/>
      <c r="T118"/>
      <c r="U118"/>
    </row>
    <row r="119" spans="1:28" ht="30" customHeight="1" x14ac:dyDescent="0.25">
      <c r="A119" s="397"/>
      <c r="B119" s="345" t="s">
        <v>372</v>
      </c>
      <c r="C119" s="33" t="s">
        <v>25</v>
      </c>
      <c r="D119" s="34"/>
      <c r="E119" s="205">
        <f>G109</f>
        <v>5</v>
      </c>
      <c r="F119" s="35" t="str">
        <f>O109</f>
        <v>4 / 237</v>
      </c>
      <c r="G119" s="36">
        <f>K109</f>
        <v>3.3755274261603376E-3</v>
      </c>
      <c r="H119" s="35" t="str">
        <f>P109</f>
        <v>13 / 243</v>
      </c>
      <c r="I119" s="36">
        <f t="shared" si="28"/>
        <v>1.0699588477366255E-2</v>
      </c>
      <c r="J119" s="37">
        <f t="shared" si="28"/>
        <v>59</v>
      </c>
      <c r="K119" s="38">
        <v>6.4721525591410728E-2</v>
      </c>
      <c r="L119" s="209" t="s">
        <v>253</v>
      </c>
      <c r="M119" s="209" t="s">
        <v>254</v>
      </c>
      <c r="N119" s="209" t="s">
        <v>275</v>
      </c>
      <c r="O119" s="204" t="s">
        <v>11</v>
      </c>
      <c r="Q119" s="20">
        <v>3</v>
      </c>
      <c r="R119" s="39">
        <f t="shared" si="29"/>
        <v>0.19416457677423218</v>
      </c>
      <c r="S119" s="3"/>
      <c r="T119"/>
      <c r="U119"/>
    </row>
    <row r="120" spans="1:28" ht="30" customHeight="1" thickBot="1" x14ac:dyDescent="0.3">
      <c r="A120" s="397"/>
      <c r="B120" s="344" t="s">
        <v>378</v>
      </c>
      <c r="C120" s="33" t="s">
        <v>25</v>
      </c>
      <c r="D120" s="34"/>
      <c r="E120" s="205">
        <f>G110</f>
        <v>4.7</v>
      </c>
      <c r="F120" s="35" t="str">
        <f>O110</f>
        <v>34 / 2362</v>
      </c>
      <c r="G120" s="36">
        <f>K110</f>
        <v>3.0626767795052879E-3</v>
      </c>
      <c r="H120" s="35" t="str">
        <f>P110</f>
        <v>55 / 2371</v>
      </c>
      <c r="I120" s="36">
        <f t="shared" si="28"/>
        <v>4.9355241077918459E-3</v>
      </c>
      <c r="J120" s="37">
        <f t="shared" si="28"/>
        <v>62.2</v>
      </c>
      <c r="K120" s="38">
        <v>0.44107408917454261</v>
      </c>
      <c r="L120" s="209" t="s">
        <v>257</v>
      </c>
      <c r="M120" s="209" t="s">
        <v>258</v>
      </c>
      <c r="N120" s="209" t="s">
        <v>277</v>
      </c>
      <c r="O120" s="203" t="s">
        <v>11</v>
      </c>
      <c r="Q120" s="20">
        <v>3</v>
      </c>
      <c r="R120" s="39">
        <f t="shared" si="29"/>
        <v>1.3232222675236278</v>
      </c>
      <c r="S120" s="3"/>
      <c r="T120"/>
      <c r="U120"/>
    </row>
    <row r="121" spans="1:28" ht="30" customHeight="1" thickBot="1" x14ac:dyDescent="0.3">
      <c r="A121" s="40" t="s">
        <v>26</v>
      </c>
      <c r="B121" s="41">
        <f>COUNT(E117:E120)</f>
        <v>4</v>
      </c>
      <c r="C121" s="42"/>
      <c r="D121" s="230" t="s">
        <v>289</v>
      </c>
      <c r="E121" s="43">
        <f>G111</f>
        <v>5.3635338896208467</v>
      </c>
      <c r="F121" s="44" t="str">
        <f>O111</f>
        <v>85 / 3594</v>
      </c>
      <c r="G121" s="45">
        <f>K111</f>
        <v>4.284576532618229E-3</v>
      </c>
      <c r="H121" s="44" t="str">
        <f>P111</f>
        <v>111 / 3237</v>
      </c>
      <c r="I121" s="45">
        <f t="shared" si="28"/>
        <v>6.6072608439436417E-3</v>
      </c>
      <c r="J121" s="43">
        <f t="shared" si="28"/>
        <v>60.596047430830048</v>
      </c>
      <c r="K121" s="222">
        <v>0.99999999999999978</v>
      </c>
      <c r="L121" s="223" t="s">
        <v>362</v>
      </c>
      <c r="M121" s="27"/>
      <c r="N121" s="46"/>
      <c r="O121" s="221" t="s">
        <v>11</v>
      </c>
      <c r="R121" s="47">
        <f>SUM(R117:R120)</f>
        <v>3</v>
      </c>
      <c r="S121" s="3"/>
      <c r="T121"/>
      <c r="U121"/>
    </row>
    <row r="122" spans="1:28" ht="7.5" customHeight="1" thickBot="1" x14ac:dyDescent="0.25">
      <c r="A122" s="48"/>
      <c r="B122" s="48"/>
      <c r="C122" s="49"/>
      <c r="D122" s="50"/>
      <c r="E122" s="19"/>
      <c r="F122" s="51"/>
      <c r="G122" s="52"/>
      <c r="H122" s="51"/>
      <c r="I122" s="53"/>
      <c r="J122" s="54"/>
      <c r="L122" s="27"/>
      <c r="M122" s="46"/>
      <c r="N122" s="46"/>
    </row>
    <row r="123" spans="1:28" s="8" customFormat="1" ht="54.75" customHeight="1" thickBot="1" x14ac:dyDescent="0.25">
      <c r="A123" s="55"/>
      <c r="B123" s="398" t="s">
        <v>285</v>
      </c>
      <c r="C123" s="399"/>
      <c r="D123" s="399"/>
      <c r="E123" s="399"/>
      <c r="F123" s="399"/>
      <c r="G123" s="399"/>
      <c r="H123" s="399"/>
      <c r="I123" s="400"/>
      <c r="J123" s="56" t="s">
        <v>71</v>
      </c>
      <c r="K123" s="57" t="s">
        <v>393</v>
      </c>
      <c r="L123" s="58" t="s">
        <v>21</v>
      </c>
      <c r="M123" s="59" t="s">
        <v>22</v>
      </c>
      <c r="N123" s="60" t="s">
        <v>23</v>
      </c>
      <c r="O123" s="46"/>
    </row>
    <row r="124" spans="1:28" ht="27" customHeight="1" x14ac:dyDescent="0.2">
      <c r="A124" s="401" t="s">
        <v>28</v>
      </c>
      <c r="B124" s="61" t="s">
        <v>29</v>
      </c>
      <c r="C124" s="62">
        <f>I121</f>
        <v>6.6072608439436417E-3</v>
      </c>
      <c r="D124" s="63" t="s">
        <v>30</v>
      </c>
      <c r="E124" s="63"/>
      <c r="F124" s="63"/>
      <c r="G124" s="63"/>
      <c r="H124" s="64">
        <f>J121</f>
        <v>60.596047430830048</v>
      </c>
      <c r="I124" s="65" t="s">
        <v>31</v>
      </c>
      <c r="J124" s="66">
        <v>4.0000000000000001E-3</v>
      </c>
      <c r="K124" s="67">
        <v>6.6E-3</v>
      </c>
      <c r="L124" s="68" t="s">
        <v>362</v>
      </c>
      <c r="M124" s="69" t="s">
        <v>364</v>
      </c>
      <c r="N124" s="342" t="s">
        <v>365</v>
      </c>
      <c r="O124" s="70" t="s">
        <v>32</v>
      </c>
    </row>
    <row r="125" spans="1:28" ht="27" customHeight="1" thickBot="1" x14ac:dyDescent="0.25">
      <c r="A125" s="402"/>
      <c r="B125" s="71" t="s">
        <v>29</v>
      </c>
      <c r="C125" s="72">
        <f>I121*E121</f>
        <v>3.5438267454056559E-2</v>
      </c>
      <c r="D125" s="73" t="s">
        <v>33</v>
      </c>
      <c r="E125" s="74"/>
      <c r="F125" s="75"/>
      <c r="G125" s="76">
        <f>E121</f>
        <v>5.3635338896208467</v>
      </c>
      <c r="H125" s="73" t="s">
        <v>34</v>
      </c>
      <c r="I125" s="77"/>
      <c r="J125" s="78">
        <v>2.1299999999999999E-2</v>
      </c>
      <c r="K125" s="79">
        <v>3.5400000000000001E-2</v>
      </c>
      <c r="L125" s="224" t="s">
        <v>362</v>
      </c>
      <c r="M125" s="80" t="s">
        <v>366</v>
      </c>
      <c r="N125" s="343" t="s">
        <v>367</v>
      </c>
      <c r="O125" s="81" t="s">
        <v>399</v>
      </c>
    </row>
    <row r="126" spans="1:28" ht="15.95" customHeight="1" thickBot="1" x14ac:dyDescent="0.25">
      <c r="A126" s="82"/>
      <c r="B126" s="83"/>
      <c r="C126" s="84"/>
      <c r="D126" s="85"/>
      <c r="E126" s="86"/>
      <c r="F126" s="87"/>
      <c r="G126" s="88"/>
      <c r="H126" s="85"/>
      <c r="I126" s="87"/>
      <c r="J126" s="89"/>
      <c r="K126" s="89"/>
      <c r="L126" s="90"/>
      <c r="M126" s="91"/>
      <c r="N126" s="91"/>
      <c r="O126" s="92"/>
    </row>
    <row r="127" spans="1:28" ht="22.5" customHeight="1" thickBot="1" x14ac:dyDescent="0.35">
      <c r="A127" s="2"/>
      <c r="C127" s="1"/>
      <c r="I127" s="178"/>
      <c r="J127" s="179"/>
      <c r="K127" s="180" t="s">
        <v>64</v>
      </c>
      <c r="L127" s="232" t="s">
        <v>363</v>
      </c>
      <c r="M127" s="194"/>
      <c r="N127" s="195"/>
      <c r="O127" s="93"/>
    </row>
    <row r="128" spans="1:28" ht="28.5" hidden="1" customHeight="1" x14ac:dyDescent="0.2">
      <c r="A128" s="2"/>
      <c r="C128" s="1"/>
      <c r="I128" s="181" t="s">
        <v>65</v>
      </c>
      <c r="J128" s="196">
        <v>3.5</v>
      </c>
      <c r="K128" s="196">
        <v>3.5</v>
      </c>
    </row>
    <row r="129" spans="1:15" ht="15.75" hidden="1" customHeight="1" x14ac:dyDescent="0.2">
      <c r="A129" s="2"/>
      <c r="C129" s="1"/>
      <c r="I129" s="20"/>
      <c r="J129" s="17" t="s">
        <v>68</v>
      </c>
      <c r="K129" s="17" t="s">
        <v>390</v>
      </c>
      <c r="L129" s="17" t="s">
        <v>66</v>
      </c>
    </row>
    <row r="130" spans="1:15" ht="15.75" hidden="1" customHeight="1" x14ac:dyDescent="0.2">
      <c r="A130" s="2"/>
      <c r="C130" s="1"/>
      <c r="I130" s="208" t="s">
        <v>67</v>
      </c>
      <c r="J130" s="197">
        <f>J124*1000*J128</f>
        <v>14</v>
      </c>
      <c r="K130" s="198">
        <f>K124*1000*K128</f>
        <v>23.099999999999998</v>
      </c>
      <c r="L130" s="225">
        <f>((J130*H111)+(K130*I111))/J111</f>
        <v>18.172608172322402</v>
      </c>
    </row>
    <row r="131" spans="1:15" ht="15.75" hidden="1" customHeight="1" x14ac:dyDescent="0.2">
      <c r="A131" s="182" t="s">
        <v>72</v>
      </c>
      <c r="B131" s="383" t="s">
        <v>73</v>
      </c>
      <c r="C131" s="383"/>
      <c r="D131" s="383"/>
      <c r="E131" s="383" t="s">
        <v>74</v>
      </c>
      <c r="F131" s="383"/>
      <c r="G131" s="383"/>
      <c r="I131" s="20"/>
      <c r="J131" s="20"/>
      <c r="K131" s="20"/>
      <c r="L131" s="20"/>
      <c r="M131" s="20"/>
    </row>
    <row r="132" spans="1:15" ht="15.75" hidden="1" customHeight="1" x14ac:dyDescent="0.2">
      <c r="A132" s="183" t="s">
        <v>239</v>
      </c>
      <c r="B132" s="184" t="s">
        <v>35</v>
      </c>
      <c r="C132" s="184" t="s">
        <v>36</v>
      </c>
      <c r="D132" s="184" t="s">
        <v>7</v>
      </c>
      <c r="E132" s="184" t="s">
        <v>35</v>
      </c>
      <c r="F132" s="184" t="s">
        <v>36</v>
      </c>
      <c r="G132" s="184" t="s">
        <v>7</v>
      </c>
      <c r="I132" s="20"/>
      <c r="J132" s="20"/>
      <c r="K132" s="20"/>
      <c r="L132" s="20"/>
      <c r="M132" s="20"/>
    </row>
    <row r="133" spans="1:15" ht="15.75" hidden="1" customHeight="1" x14ac:dyDescent="0.2">
      <c r="A133" s="235" t="s">
        <v>349</v>
      </c>
      <c r="B133" s="211">
        <v>38</v>
      </c>
      <c r="C133" s="212">
        <f t="shared" ref="C133:C136" si="30">D133-B133</f>
        <v>720</v>
      </c>
      <c r="D133" s="213">
        <v>758</v>
      </c>
      <c r="E133" s="211">
        <v>34</v>
      </c>
      <c r="F133" s="212">
        <f t="shared" ref="F133:F136" si="31">G133-E133</f>
        <v>356</v>
      </c>
      <c r="G133" s="213">
        <v>390</v>
      </c>
      <c r="I133" s="88"/>
      <c r="J133" s="88"/>
      <c r="K133" s="88"/>
    </row>
    <row r="134" spans="1:15" ht="15.75" hidden="1" customHeight="1" x14ac:dyDescent="0.2">
      <c r="A134" s="235" t="s">
        <v>360</v>
      </c>
      <c r="B134" s="211">
        <v>9</v>
      </c>
      <c r="C134" s="212">
        <f t="shared" si="30"/>
        <v>228</v>
      </c>
      <c r="D134" s="213">
        <v>237</v>
      </c>
      <c r="E134" s="211">
        <v>9</v>
      </c>
      <c r="F134" s="212">
        <f t="shared" si="31"/>
        <v>224</v>
      </c>
      <c r="G134" s="213">
        <v>233</v>
      </c>
      <c r="I134" s="88"/>
      <c r="J134" s="88"/>
      <c r="K134" s="88"/>
      <c r="L134" s="88"/>
      <c r="M134" s="88"/>
      <c r="N134" s="88"/>
    </row>
    <row r="135" spans="1:15" ht="15.75" hidden="1" customHeight="1" x14ac:dyDescent="0.2">
      <c r="A135" s="235" t="s">
        <v>350</v>
      </c>
      <c r="B135" s="211">
        <v>4</v>
      </c>
      <c r="C135" s="212">
        <f t="shared" si="30"/>
        <v>233</v>
      </c>
      <c r="D135" s="213">
        <v>237</v>
      </c>
      <c r="E135" s="211">
        <v>13</v>
      </c>
      <c r="F135" s="212">
        <f t="shared" si="31"/>
        <v>230</v>
      </c>
      <c r="G135" s="213">
        <v>243</v>
      </c>
      <c r="I135" s="88"/>
      <c r="J135" s="88"/>
      <c r="K135" s="88"/>
      <c r="L135" s="88"/>
      <c r="M135" s="88"/>
      <c r="N135" s="88"/>
    </row>
    <row r="136" spans="1:15" ht="15.75" hidden="1" customHeight="1" x14ac:dyDescent="0.2">
      <c r="A136" s="237" t="s">
        <v>353</v>
      </c>
      <c r="B136" s="211">
        <v>34</v>
      </c>
      <c r="C136" s="212">
        <f t="shared" si="30"/>
        <v>2328</v>
      </c>
      <c r="D136" s="213">
        <v>2362</v>
      </c>
      <c r="E136" s="211">
        <v>55</v>
      </c>
      <c r="F136" s="212">
        <f t="shared" si="31"/>
        <v>2316</v>
      </c>
      <c r="G136" s="213">
        <v>2371</v>
      </c>
      <c r="I136" s="88"/>
      <c r="J136" s="88"/>
      <c r="K136" s="88"/>
      <c r="L136" s="88"/>
      <c r="M136" s="88"/>
      <c r="N136" s="88"/>
    </row>
    <row r="137" spans="1:15" ht="15.75" hidden="1" customHeight="1" x14ac:dyDescent="0.2">
      <c r="A137" s="185">
        <f>COUNT(B133:B136)</f>
        <v>4</v>
      </c>
      <c r="B137" s="214">
        <f t="shared" ref="B137:G137" si="32">SUM(B133:B136)</f>
        <v>85</v>
      </c>
      <c r="C137" s="214">
        <f t="shared" si="32"/>
        <v>3509</v>
      </c>
      <c r="D137" s="214">
        <f t="shared" si="32"/>
        <v>3594</v>
      </c>
      <c r="E137" s="214">
        <f t="shared" si="32"/>
        <v>111</v>
      </c>
      <c r="F137" s="214">
        <f t="shared" si="32"/>
        <v>3126</v>
      </c>
      <c r="G137" s="214">
        <f t="shared" si="32"/>
        <v>3237</v>
      </c>
      <c r="I137" s="88"/>
      <c r="J137" s="88"/>
      <c r="K137" s="88"/>
      <c r="L137" s="88"/>
      <c r="M137" s="88"/>
      <c r="N137" s="88"/>
    </row>
    <row r="138" spans="1:15" s="8" customFormat="1" ht="15.75" hidden="1" customHeight="1" x14ac:dyDescent="0.2">
      <c r="A138" s="171"/>
      <c r="B138" s="215"/>
      <c r="C138" s="216"/>
      <c r="D138" s="217"/>
      <c r="E138" s="215"/>
      <c r="F138" s="216"/>
      <c r="G138" s="217"/>
      <c r="I138" s="88"/>
      <c r="J138" s="88"/>
      <c r="K138" s="88"/>
      <c r="L138" s="88"/>
      <c r="M138" s="88"/>
      <c r="N138" s="88"/>
    </row>
    <row r="139" spans="1:15" s="8" customFormat="1" ht="15.75" hidden="1" customHeight="1" x14ac:dyDescent="0.2">
      <c r="A139" s="171"/>
      <c r="B139" s="215"/>
      <c r="C139" s="216"/>
      <c r="D139" s="217"/>
      <c r="E139" s="215"/>
      <c r="F139" s="216"/>
      <c r="G139" s="217"/>
      <c r="I139" s="88"/>
      <c r="J139" s="88"/>
      <c r="K139" s="88"/>
      <c r="L139" s="88"/>
      <c r="M139" s="88"/>
      <c r="N139" s="88"/>
    </row>
    <row r="140" spans="1:15" s="8" customFormat="1" ht="15.75" hidden="1" customHeight="1" x14ac:dyDescent="0.2">
      <c r="A140" s="171"/>
      <c r="B140" s="215"/>
      <c r="C140" s="216"/>
      <c r="D140" s="217"/>
      <c r="E140" s="215"/>
      <c r="F140" s="216"/>
      <c r="G140" s="217"/>
      <c r="I140" s="88"/>
      <c r="J140" s="88"/>
      <c r="K140" s="88"/>
      <c r="L140" s="88"/>
      <c r="M140" s="88"/>
      <c r="N140" s="88"/>
    </row>
    <row r="141" spans="1:15" s="8" customFormat="1" ht="15.75" hidden="1" customHeight="1" x14ac:dyDescent="0.2">
      <c r="A141" s="171"/>
      <c r="B141" s="215"/>
      <c r="C141" s="216"/>
      <c r="D141" s="217"/>
      <c r="E141" s="215"/>
      <c r="F141" s="216"/>
      <c r="G141" s="217"/>
    </row>
    <row r="142" spans="1:15" s="8" customFormat="1" ht="15.75" hidden="1" customHeight="1" x14ac:dyDescent="0.2">
      <c r="A142" s="218"/>
      <c r="B142" s="219"/>
      <c r="C142" s="219"/>
      <c r="D142" s="219"/>
      <c r="E142" s="219"/>
      <c r="F142" s="219"/>
      <c r="G142" s="219"/>
    </row>
    <row r="143" spans="1:15" ht="15.75" customHeight="1" x14ac:dyDescent="0.2">
      <c r="A143" s="20"/>
      <c r="C143" s="95"/>
      <c r="D143" s="96"/>
      <c r="E143" s="96"/>
      <c r="F143" s="97"/>
      <c r="G143" s="98"/>
      <c r="H143" s="8"/>
      <c r="I143" s="8"/>
      <c r="J143" s="8"/>
      <c r="K143" s="8"/>
      <c r="L143" s="8"/>
      <c r="M143" s="8"/>
      <c r="N143" s="8"/>
      <c r="O143" s="8"/>
    </row>
    <row r="144" spans="1:15" ht="15.75" customHeight="1" thickBot="1" x14ac:dyDescent="0.25">
      <c r="H144" s="8"/>
      <c r="I144" s="8"/>
      <c r="J144" s="8"/>
      <c r="K144" s="8"/>
      <c r="L144" s="8"/>
      <c r="M144" s="8"/>
      <c r="N144" s="8"/>
      <c r="O144" s="8"/>
    </row>
    <row r="145" spans="1:15" ht="15.75" hidden="1" customHeight="1" thickBot="1" x14ac:dyDescent="0.25">
      <c r="H145" s="8"/>
      <c r="I145" s="8"/>
      <c r="J145" s="8"/>
      <c r="K145" s="8"/>
      <c r="L145" s="8"/>
      <c r="M145" s="8"/>
      <c r="N145" s="8"/>
      <c r="O145" s="8"/>
    </row>
    <row r="146" spans="1:15" ht="28.5" customHeight="1" thickBot="1" x14ac:dyDescent="0.25">
      <c r="A146" s="99"/>
      <c r="B146" s="100" t="s">
        <v>37</v>
      </c>
      <c r="C146" s="101">
        <v>3.5438267454056559E-2</v>
      </c>
      <c r="D146" s="367" t="s">
        <v>38</v>
      </c>
      <c r="E146" s="368"/>
      <c r="F146" s="369"/>
      <c r="H146" s="102"/>
    </row>
    <row r="147" spans="1:15" ht="28.5" customHeight="1" thickBot="1" x14ac:dyDescent="0.25">
      <c r="A147" s="103">
        <f>I121</f>
        <v>6.6072608439436417E-3</v>
      </c>
      <c r="B147" s="104" t="s">
        <v>80</v>
      </c>
      <c r="C147" s="99"/>
      <c r="D147" s="105" t="s">
        <v>39</v>
      </c>
      <c r="E147" s="106" t="s">
        <v>40</v>
      </c>
      <c r="F147" s="105" t="s">
        <v>41</v>
      </c>
    </row>
    <row r="148" spans="1:15" ht="28.5" customHeight="1" thickBot="1" x14ac:dyDescent="0.25">
      <c r="A148" s="107">
        <f>E121</f>
        <v>5.3635338896208467</v>
      </c>
      <c r="B148" s="108" t="s">
        <v>42</v>
      </c>
      <c r="C148" s="109"/>
      <c r="D148" s="110">
        <v>0.60239665860713221</v>
      </c>
      <c r="E148" s="111">
        <v>0.45462598086318667</v>
      </c>
      <c r="F148" s="112">
        <v>0.79819840830927336</v>
      </c>
      <c r="G148" s="109"/>
    </row>
    <row r="149" spans="1:15" ht="28.5" hidden="1" customHeight="1" x14ac:dyDescent="0.2">
      <c r="A149" s="113"/>
      <c r="B149" s="104"/>
      <c r="C149" s="99"/>
      <c r="D149" s="99"/>
      <c r="E149" s="99"/>
      <c r="F149" s="99"/>
      <c r="G149" s="99"/>
    </row>
    <row r="150" spans="1:15" ht="28.5" hidden="1" customHeight="1" x14ac:dyDescent="0.2">
      <c r="A150" s="113"/>
      <c r="B150" s="114" t="s">
        <v>43</v>
      </c>
      <c r="C150" s="115"/>
      <c r="D150" s="116">
        <f>C146*D148</f>
        <v>2.1347893901149554E-2</v>
      </c>
      <c r="E150" s="117">
        <f>C146*E148</f>
        <v>1.6111157101392409E-2</v>
      </c>
      <c r="F150" s="118">
        <f>C146*F148</f>
        <v>2.8286768675066271E-2</v>
      </c>
      <c r="G150" s="99"/>
    </row>
    <row r="151" spans="1:15" ht="28.5" hidden="1" customHeight="1" x14ac:dyDescent="0.2">
      <c r="A151" s="113"/>
      <c r="B151" s="104"/>
      <c r="C151" s="99"/>
      <c r="D151" s="99"/>
      <c r="E151" s="99"/>
      <c r="F151" s="99"/>
      <c r="G151" s="99"/>
    </row>
    <row r="152" spans="1:15" ht="28.5" hidden="1" customHeight="1" x14ac:dyDescent="0.2">
      <c r="A152" s="113"/>
      <c r="B152" s="119"/>
      <c r="C152" s="120" t="s">
        <v>22</v>
      </c>
      <c r="D152" s="121">
        <f>C146-D150</f>
        <v>1.4090373552907005E-2</v>
      </c>
      <c r="E152" s="122">
        <f>C146-F150</f>
        <v>7.1514987789902881E-3</v>
      </c>
      <c r="F152" s="123">
        <f>C146-E150</f>
        <v>1.9327110352664149E-2</v>
      </c>
      <c r="G152" s="99"/>
    </row>
    <row r="153" spans="1:15" ht="28.5" hidden="1" customHeight="1" x14ac:dyDescent="0.2">
      <c r="A153" s="113"/>
      <c r="B153" s="124"/>
      <c r="C153" s="125" t="s">
        <v>23</v>
      </c>
      <c r="D153" s="126">
        <f>1/D152</f>
        <v>70.970439232513357</v>
      </c>
      <c r="E153" s="127">
        <f>1/F152</f>
        <v>51.740792169800741</v>
      </c>
      <c r="F153" s="128">
        <f>1/E152</f>
        <v>139.83082860026565</v>
      </c>
      <c r="G153" s="99"/>
    </row>
    <row r="154" spans="1:15" ht="28.5" hidden="1" customHeight="1" x14ac:dyDescent="0.2">
      <c r="A154" s="113"/>
      <c r="B154" s="104"/>
      <c r="C154" s="109"/>
      <c r="D154" s="109"/>
      <c r="E154" s="109"/>
      <c r="F154" s="109"/>
      <c r="G154" s="99"/>
    </row>
    <row r="155" spans="1:15" ht="28.5" hidden="1" customHeight="1" x14ac:dyDescent="0.2">
      <c r="A155" s="113"/>
      <c r="B155" s="129" t="s">
        <v>44</v>
      </c>
      <c r="C155" s="130" t="s">
        <v>45</v>
      </c>
      <c r="D155" s="131">
        <f>D153</f>
        <v>70.970439232513357</v>
      </c>
      <c r="E155" s="131">
        <f>E153</f>
        <v>51.740792169800741</v>
      </c>
      <c r="F155" s="131">
        <f>F153</f>
        <v>139.83082860026565</v>
      </c>
      <c r="G155" s="99"/>
    </row>
    <row r="156" spans="1:15" ht="28.5" hidden="1" customHeight="1" x14ac:dyDescent="0.2">
      <c r="A156" s="113"/>
      <c r="B156" s="132"/>
      <c r="C156" s="133" t="s">
        <v>46</v>
      </c>
      <c r="D156" s="134">
        <f>(1-C146)*D153</f>
        <v>68.455369825659687</v>
      </c>
      <c r="E156" s="134">
        <f>(1-C146)*E153</f>
        <v>49.907188138602585</v>
      </c>
      <c r="F156" s="134">
        <f>(1-C146)*F153</f>
        <v>134.8754662980071</v>
      </c>
      <c r="G156" s="135"/>
    </row>
    <row r="157" spans="1:15" ht="28.5" hidden="1" customHeight="1" x14ac:dyDescent="0.2">
      <c r="A157" s="113"/>
      <c r="B157" s="136"/>
      <c r="C157" s="137" t="s">
        <v>47</v>
      </c>
      <c r="D157" s="138">
        <f>D153*D152</f>
        <v>0.99999999999999989</v>
      </c>
      <c r="E157" s="138">
        <f>E153*F152</f>
        <v>1</v>
      </c>
      <c r="F157" s="138">
        <f>F153*E152</f>
        <v>1</v>
      </c>
      <c r="G157" s="135"/>
    </row>
    <row r="158" spans="1:15" ht="28.5" hidden="1" customHeight="1" x14ac:dyDescent="0.2">
      <c r="A158" s="113"/>
      <c r="B158" s="139"/>
      <c r="C158" s="140" t="s">
        <v>48</v>
      </c>
      <c r="D158" s="141">
        <f>(C146-D152)*D153</f>
        <v>1.515069406853677</v>
      </c>
      <c r="E158" s="141">
        <f>(C146-F152)*E153</f>
        <v>0.83360403119815396</v>
      </c>
      <c r="F158" s="141">
        <f>(C146-E152)*F153</f>
        <v>3.9553623022585551</v>
      </c>
      <c r="G158" s="135"/>
    </row>
    <row r="159" spans="1:15" ht="28.5" hidden="1" customHeight="1" x14ac:dyDescent="0.2">
      <c r="A159" s="113"/>
      <c r="B159" s="142"/>
      <c r="C159" s="143"/>
      <c r="D159" s="144"/>
      <c r="E159" s="144"/>
      <c r="F159" s="144"/>
      <c r="G159" s="135"/>
    </row>
    <row r="160" spans="1:15" ht="28.5" hidden="1" customHeight="1" x14ac:dyDescent="0.2">
      <c r="A160" s="113"/>
      <c r="B160" s="129" t="s">
        <v>49</v>
      </c>
      <c r="C160" s="130" t="s">
        <v>50</v>
      </c>
      <c r="D160" s="131">
        <f>D153</f>
        <v>70.970439232513357</v>
      </c>
      <c r="E160" s="131">
        <f>E153</f>
        <v>51.740792169800741</v>
      </c>
      <c r="F160" s="131">
        <f>F153</f>
        <v>139.83082860026565</v>
      </c>
      <c r="G160" s="135"/>
    </row>
    <row r="161" spans="1:7" ht="28.5" hidden="1" customHeight="1" x14ac:dyDescent="0.2">
      <c r="A161" s="113"/>
      <c r="B161" s="132"/>
      <c r="C161" s="145" t="s">
        <v>46</v>
      </c>
      <c r="D161" s="134">
        <f>ABS((1-(C146-D152))*D153)</f>
        <v>69.455369825659673</v>
      </c>
      <c r="E161" s="134">
        <f>ABS((1-(C146-F152))*E153)</f>
        <v>50.907188138602585</v>
      </c>
      <c r="F161" s="134">
        <f>ABS((1-(C146-E152))*F153)</f>
        <v>135.8754662980071</v>
      </c>
      <c r="G161" s="99"/>
    </row>
    <row r="162" spans="1:7" ht="28.5" hidden="1" customHeight="1" x14ac:dyDescent="0.2">
      <c r="A162" s="113"/>
      <c r="B162" s="146"/>
      <c r="C162" s="147" t="s">
        <v>51</v>
      </c>
      <c r="D162" s="148">
        <f>D153*D152</f>
        <v>0.99999999999999989</v>
      </c>
      <c r="E162" s="148">
        <f>E153*F152</f>
        <v>1</v>
      </c>
      <c r="F162" s="148">
        <f>F153*E152</f>
        <v>1</v>
      </c>
      <c r="G162" s="99"/>
    </row>
    <row r="163" spans="1:7" ht="28.5" hidden="1" customHeight="1" x14ac:dyDescent="0.2">
      <c r="A163" s="113"/>
      <c r="B163" s="149"/>
      <c r="C163" s="140" t="s">
        <v>52</v>
      </c>
      <c r="D163" s="141">
        <f>ABS(C146*D153)</f>
        <v>2.515069406853677</v>
      </c>
      <c r="E163" s="141">
        <f>ABS(C146*E153)</f>
        <v>1.8336040311981541</v>
      </c>
      <c r="F163" s="141">
        <f>ABS(C146*F153)</f>
        <v>4.9553623022585551</v>
      </c>
      <c r="G163" s="99"/>
    </row>
    <row r="164" spans="1:7" ht="28.5" hidden="1" customHeight="1" x14ac:dyDescent="0.2">
      <c r="A164" s="113"/>
      <c r="B164" s="150"/>
      <c r="C164" s="151"/>
      <c r="D164" s="152"/>
      <c r="E164" s="153"/>
      <c r="F164" s="152"/>
      <c r="G164" s="154"/>
    </row>
    <row r="165" spans="1:7" ht="28.5" hidden="1" customHeight="1" x14ac:dyDescent="0.2">
      <c r="A165" s="113"/>
      <c r="B165" s="155" t="s">
        <v>53</v>
      </c>
      <c r="C165" s="156"/>
      <c r="D165" s="156"/>
      <c r="E165" s="157">
        <f>ROUND(D148,2)</f>
        <v>0.6</v>
      </c>
      <c r="F165" s="158">
        <f>ROUND(D152,4)</f>
        <v>1.41E-2</v>
      </c>
      <c r="G165" s="159">
        <f>ROUND(D153,0)</f>
        <v>71</v>
      </c>
    </row>
    <row r="166" spans="1:7" ht="28.5" hidden="1" customHeight="1" x14ac:dyDescent="0.2">
      <c r="A166" s="113"/>
      <c r="B166" s="160" t="s">
        <v>54</v>
      </c>
      <c r="C166" s="161">
        <f>ROUND(D150,4)</f>
        <v>2.1299999999999999E-2</v>
      </c>
      <c r="D166" s="162">
        <f>ROUND(C146,4)</f>
        <v>3.5400000000000001E-2</v>
      </c>
      <c r="E166" s="163">
        <f>ROUND(E148,2)</f>
        <v>0.45</v>
      </c>
      <c r="F166" s="164">
        <f>ROUND(E152,4)</f>
        <v>7.1999999999999998E-3</v>
      </c>
      <c r="G166" s="165">
        <f>ROUND(E153,0)</f>
        <v>52</v>
      </c>
    </row>
    <row r="167" spans="1:7" ht="28.5" hidden="1" customHeight="1" x14ac:dyDescent="0.2">
      <c r="A167" s="113"/>
      <c r="B167" s="160" t="s">
        <v>55</v>
      </c>
      <c r="C167" s="166"/>
      <c r="D167" s="166"/>
      <c r="E167" s="163">
        <f>ROUND(F148,2)</f>
        <v>0.8</v>
      </c>
      <c r="F167" s="164">
        <f>ROUND(F152,4)</f>
        <v>1.9300000000000001E-2</v>
      </c>
      <c r="G167" s="165">
        <f>ROUND(F153,0)</f>
        <v>140</v>
      </c>
    </row>
    <row r="168" spans="1:7" ht="28.5" hidden="1" customHeight="1" x14ac:dyDescent="0.2">
      <c r="A168" s="113"/>
      <c r="B168" s="160" t="s">
        <v>56</v>
      </c>
      <c r="C168" s="167" t="s">
        <v>57</v>
      </c>
      <c r="D168" s="167" t="s">
        <v>58</v>
      </c>
      <c r="E168" s="168" t="s">
        <v>59</v>
      </c>
      <c r="F168" s="168" t="s">
        <v>60</v>
      </c>
      <c r="G168" s="167" t="s">
        <v>23</v>
      </c>
    </row>
    <row r="169" spans="1:7" ht="28.5" hidden="1" customHeight="1" x14ac:dyDescent="0.2">
      <c r="A169" s="113"/>
      <c r="B169" s="169" t="s">
        <v>61</v>
      </c>
      <c r="C169" s="167" t="str">
        <f>CONCATENATE(C166*100,B168)</f>
        <v>2,13%</v>
      </c>
      <c r="D169" s="167" t="str">
        <f>CONCATENATE(D166*100,B168)</f>
        <v>3,54%</v>
      </c>
      <c r="E169" s="167" t="str">
        <f>CONCATENATE(E165," ",B165,E166,B166,E167,B167)</f>
        <v>0,6 (0,45-0,8)</v>
      </c>
      <c r="F169" s="167" t="str">
        <f>CONCATENATE(F165*100,B168," ",B165,F166*100,B168," ",B169," ",F167*100,B168,B167)</f>
        <v>1,41% (0,72% a 1,93%)</v>
      </c>
      <c r="G169" s="167" t="str">
        <f>CONCATENATE(G165," ",B165,G166," ",B169," ",G167,B167)</f>
        <v>71 (52 a 140)</v>
      </c>
    </row>
    <row r="170" spans="1:7" ht="28.5" hidden="1" customHeight="1" x14ac:dyDescent="0.2">
      <c r="A170" s="170"/>
      <c r="B170" s="171"/>
      <c r="C170" s="172"/>
      <c r="D170" s="172"/>
      <c r="E170" s="172"/>
      <c r="F170" s="172"/>
      <c r="G170" s="172"/>
    </row>
    <row r="171" spans="1:7" ht="28.5" customHeight="1" x14ac:dyDescent="0.2">
      <c r="A171" s="103">
        <f>A147*A148</f>
        <v>3.5438267454056559E-2</v>
      </c>
      <c r="B171" s="104" t="s">
        <v>62</v>
      </c>
      <c r="C171" s="99"/>
      <c r="D171" s="99"/>
      <c r="E171" s="99"/>
      <c r="F171" s="99"/>
      <c r="G171" s="99"/>
    </row>
    <row r="172" spans="1:7" ht="28.5" customHeight="1" x14ac:dyDescent="0.2">
      <c r="A172" s="173"/>
      <c r="B172" s="99"/>
      <c r="C172" s="174" t="s">
        <v>63</v>
      </c>
      <c r="D172" s="174" t="s">
        <v>58</v>
      </c>
      <c r="E172" s="174" t="s">
        <v>59</v>
      </c>
      <c r="F172" s="174" t="s">
        <v>22</v>
      </c>
      <c r="G172" s="174" t="s">
        <v>23</v>
      </c>
    </row>
    <row r="173" spans="1:7" ht="28.5" customHeight="1" x14ac:dyDescent="0.2">
      <c r="A173" s="175"/>
      <c r="B173" s="176"/>
      <c r="C173" s="177" t="str">
        <f>C169</f>
        <v>2,13%</v>
      </c>
      <c r="D173" s="177" t="str">
        <f>D169</f>
        <v>3,54%</v>
      </c>
      <c r="E173" s="177" t="str">
        <f>E169</f>
        <v>0,6 (0,45-0,8)</v>
      </c>
      <c r="F173" s="177" t="str">
        <f>F169</f>
        <v>1,41% (0,72% a 1,93%)</v>
      </c>
      <c r="G173" s="177" t="str">
        <f>G169</f>
        <v>71 (52 a 140)</v>
      </c>
    </row>
    <row r="174" spans="1:7" ht="12" customHeight="1" x14ac:dyDescent="0.2"/>
  </sheetData>
  <mergeCells count="46">
    <mergeCell ref="K3:L3"/>
    <mergeCell ref="A21:O21"/>
    <mergeCell ref="D71:F71"/>
    <mergeCell ref="A24:A36"/>
    <mergeCell ref="L22:O22"/>
    <mergeCell ref="B39:I39"/>
    <mergeCell ref="A40:A41"/>
    <mergeCell ref="B47:D47"/>
    <mergeCell ref="E47:G47"/>
    <mergeCell ref="F22:F23"/>
    <mergeCell ref="G22:G23"/>
    <mergeCell ref="H22:H23"/>
    <mergeCell ref="I22:I23"/>
    <mergeCell ref="J22:J23"/>
    <mergeCell ref="K22:K23"/>
    <mergeCell ref="A22:A23"/>
    <mergeCell ref="D22:D23"/>
    <mergeCell ref="E22:E23"/>
    <mergeCell ref="B3:D3"/>
    <mergeCell ref="E3:F3"/>
    <mergeCell ref="H3:J3"/>
    <mergeCell ref="B22:B23"/>
    <mergeCell ref="C22:C23"/>
    <mergeCell ref="B105:D105"/>
    <mergeCell ref="E105:F105"/>
    <mergeCell ref="H105:J105"/>
    <mergeCell ref="K105:L105"/>
    <mergeCell ref="A114:O114"/>
    <mergeCell ref="A117:A120"/>
    <mergeCell ref="B123:I123"/>
    <mergeCell ref="A124:A125"/>
    <mergeCell ref="F115:F116"/>
    <mergeCell ref="G115:G116"/>
    <mergeCell ref="H115:H116"/>
    <mergeCell ref="I115:I116"/>
    <mergeCell ref="A115:A116"/>
    <mergeCell ref="B115:B116"/>
    <mergeCell ref="C115:C116"/>
    <mergeCell ref="D115:D116"/>
    <mergeCell ref="E115:E116"/>
    <mergeCell ref="B131:D131"/>
    <mergeCell ref="E131:G131"/>
    <mergeCell ref="D146:F146"/>
    <mergeCell ref="K115:K116"/>
    <mergeCell ref="L115:O115"/>
    <mergeCell ref="J115:J116"/>
  </mergeCells>
  <pageMargins left="0.7" right="0.7" top="0.75" bottom="0.75" header="0.3" footer="0.3"/>
  <pageSetup paperSize="9" orientation="portrait" horizontalDpi="300" verticalDpi="300" r:id="rId1"/>
  <ignoredErrors>
    <ignoredError sqref="G18 G11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opLeftCell="A16" zoomScale="80" zoomScaleNormal="80" workbookViewId="0">
      <selection activeCell="B31" sqref="B31:I31"/>
    </sheetView>
  </sheetViews>
  <sheetFormatPr baseColWidth="10" defaultColWidth="16" defaultRowHeight="28.5" customHeight="1" x14ac:dyDescent="0.2"/>
  <cols>
    <col min="1" max="1" width="24.57031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.5703125" style="1" customWidth="1"/>
    <col min="8" max="8" width="15.28515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0.5703125" style="1" customWidth="1"/>
    <col min="15" max="15" width="16.7109375" style="1" customWidth="1"/>
    <col min="16" max="16" width="16" style="1"/>
    <col min="17" max="17" width="13.85546875" style="1" hidden="1" customWidth="1"/>
    <col min="18" max="18" width="0" style="1" hidden="1" customWidth="1"/>
    <col min="19" max="19" width="34.85546875" style="1" customWidth="1"/>
    <col min="20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28" ht="11.25" hidden="1" customHeight="1" x14ac:dyDescent="0.25">
      <c r="S1" s="3"/>
      <c r="T1"/>
      <c r="U1"/>
      <c r="V1"/>
      <c r="W1"/>
      <c r="X1"/>
      <c r="Y1"/>
      <c r="Z1"/>
      <c r="AA1"/>
      <c r="AB1"/>
    </row>
    <row r="2" spans="1:28" ht="30" hidden="1" customHeight="1" x14ac:dyDescent="0.25">
      <c r="A2" s="4" t="s">
        <v>397</v>
      </c>
      <c r="B2" s="5"/>
      <c r="C2" s="5"/>
      <c r="O2" s="6"/>
      <c r="P2" s="7"/>
      <c r="Q2" s="8"/>
      <c r="S2" s="3"/>
      <c r="T2"/>
      <c r="U2"/>
      <c r="V2"/>
      <c r="W2"/>
      <c r="X2"/>
      <c r="Y2"/>
      <c r="Z2"/>
      <c r="AA2"/>
      <c r="AB2"/>
    </row>
    <row r="3" spans="1:28" ht="30" hidden="1" customHeight="1" x14ac:dyDescent="0.25">
      <c r="A3" s="9"/>
      <c r="B3" s="384" t="s">
        <v>0</v>
      </c>
      <c r="C3" s="385"/>
      <c r="D3" s="386"/>
      <c r="E3" s="384" t="s">
        <v>1</v>
      </c>
      <c r="F3" s="386"/>
      <c r="G3" s="10" t="s">
        <v>2</v>
      </c>
      <c r="H3" s="384" t="s">
        <v>3</v>
      </c>
      <c r="I3" s="385"/>
      <c r="J3" s="386"/>
      <c r="K3" s="384" t="s">
        <v>4</v>
      </c>
      <c r="L3" s="386"/>
      <c r="M3" s="10" t="s">
        <v>5</v>
      </c>
      <c r="N3" s="7"/>
      <c r="S3" s="3"/>
      <c r="T3" s="3"/>
      <c r="U3"/>
      <c r="V3"/>
      <c r="W3"/>
      <c r="X3"/>
      <c r="Y3"/>
      <c r="Z3"/>
      <c r="AA3"/>
      <c r="AB3"/>
    </row>
    <row r="4" spans="1:28" ht="30" hidden="1" customHeight="1" x14ac:dyDescent="0.25">
      <c r="A4" s="231" t="s">
        <v>6</v>
      </c>
      <c r="B4" s="11" t="s">
        <v>68</v>
      </c>
      <c r="C4" s="12" t="s">
        <v>390</v>
      </c>
      <c r="D4" s="11" t="s">
        <v>7</v>
      </c>
      <c r="E4" s="12" t="s">
        <v>68</v>
      </c>
      <c r="F4" s="12" t="s">
        <v>390</v>
      </c>
      <c r="G4" s="13" t="s">
        <v>8</v>
      </c>
      <c r="H4" s="14" t="s">
        <v>68</v>
      </c>
      <c r="I4" s="15" t="s">
        <v>390</v>
      </c>
      <c r="J4" s="14" t="s">
        <v>7</v>
      </c>
      <c r="K4" s="11" t="s">
        <v>68</v>
      </c>
      <c r="L4" s="12" t="s">
        <v>390</v>
      </c>
      <c r="M4" s="13" t="s">
        <v>8</v>
      </c>
      <c r="N4" s="7"/>
      <c r="O4" s="1" t="s">
        <v>9</v>
      </c>
      <c r="P4" s="1" t="s">
        <v>9</v>
      </c>
      <c r="S4" s="3"/>
      <c r="U4"/>
      <c r="V4"/>
      <c r="W4"/>
      <c r="X4"/>
      <c r="Y4"/>
      <c r="Z4"/>
      <c r="AA4"/>
      <c r="AB4"/>
    </row>
    <row r="5" spans="1:28" ht="18" hidden="1" customHeight="1" x14ac:dyDescent="0.25">
      <c r="A5" s="241" t="s">
        <v>369</v>
      </c>
      <c r="B5" s="187">
        <v>6262</v>
      </c>
      <c r="C5" s="187">
        <v>12528</v>
      </c>
      <c r="D5" s="188">
        <f t="shared" ref="D5:D13" si="0">B5+C5</f>
        <v>18790</v>
      </c>
      <c r="E5" s="191">
        <v>19</v>
      </c>
      <c r="F5" s="191">
        <v>35</v>
      </c>
      <c r="G5" s="189">
        <v>3.8</v>
      </c>
      <c r="H5" s="192">
        <f t="shared" ref="H5:H13" si="1">B5*G5</f>
        <v>23795.599999999999</v>
      </c>
      <c r="I5" s="192">
        <f t="shared" ref="I5:I13" si="2">C5*G5</f>
        <v>47606.399999999994</v>
      </c>
      <c r="J5" s="192">
        <f>H5+I5</f>
        <v>71402</v>
      </c>
      <c r="K5" s="16">
        <f>E5/H5</f>
        <v>7.9846694346854044E-4</v>
      </c>
      <c r="L5" s="16">
        <f>F5/I5</f>
        <v>7.3519526786314454E-4</v>
      </c>
      <c r="M5" s="17">
        <v>61.5</v>
      </c>
      <c r="N5" s="18">
        <f t="shared" ref="N5:N13" si="3">M5*D5</f>
        <v>1155585</v>
      </c>
      <c r="O5" s="19" t="str">
        <f>CONCATENATE(E5," ",$O$4," ",B5)</f>
        <v>19 / 6262</v>
      </c>
      <c r="P5" s="19" t="str">
        <f>CONCATENATE(F5," ",$P$4," ",C5)</f>
        <v>35 / 12528</v>
      </c>
      <c r="S5" s="3"/>
      <c r="U5"/>
      <c r="V5"/>
      <c r="W5"/>
      <c r="X5"/>
      <c r="Y5"/>
      <c r="Z5"/>
      <c r="AA5"/>
      <c r="AB5"/>
    </row>
    <row r="6" spans="1:28" ht="18" hidden="1" customHeight="1" x14ac:dyDescent="0.25">
      <c r="A6" s="241" t="s">
        <v>371</v>
      </c>
      <c r="B6" s="187">
        <v>237</v>
      </c>
      <c r="C6" s="187">
        <v>233</v>
      </c>
      <c r="D6" s="188">
        <f t="shared" si="0"/>
        <v>470</v>
      </c>
      <c r="E6" s="191">
        <v>9</v>
      </c>
      <c r="F6" s="191">
        <v>9</v>
      </c>
      <c r="G6" s="189">
        <v>5</v>
      </c>
      <c r="H6" s="192">
        <f t="shared" si="1"/>
        <v>1185</v>
      </c>
      <c r="I6" s="192">
        <f t="shared" si="2"/>
        <v>1165</v>
      </c>
      <c r="J6" s="192">
        <f t="shared" ref="J6:J13" si="4">H6+I6</f>
        <v>2350</v>
      </c>
      <c r="K6" s="16">
        <f t="shared" ref="K6:L14" si="5">E6/H6</f>
        <v>7.5949367088607592E-3</v>
      </c>
      <c r="L6" s="16">
        <f t="shared" si="5"/>
        <v>7.725321888412017E-3</v>
      </c>
      <c r="M6" s="17">
        <v>57.3</v>
      </c>
      <c r="N6" s="18">
        <f t="shared" si="3"/>
        <v>26931</v>
      </c>
      <c r="O6" s="19" t="str">
        <f t="shared" ref="O6:O13" si="6">CONCATENATE(E6," ",$O$4," ",B6)</f>
        <v>9 / 237</v>
      </c>
      <c r="P6" s="19" t="str">
        <f t="shared" ref="P6:P13" si="7">CONCATENATE(F6," ",$P$4," ",C6)</f>
        <v>9 / 233</v>
      </c>
      <c r="S6" s="3"/>
      <c r="U6"/>
      <c r="V6"/>
      <c r="W6"/>
      <c r="X6"/>
      <c r="Y6"/>
      <c r="Z6"/>
      <c r="AA6"/>
      <c r="AB6"/>
    </row>
    <row r="7" spans="1:28" ht="18" hidden="1" customHeight="1" x14ac:dyDescent="0.25">
      <c r="A7" s="242" t="s">
        <v>372</v>
      </c>
      <c r="B7" s="187">
        <v>237</v>
      </c>
      <c r="C7" s="187">
        <v>243</v>
      </c>
      <c r="D7" s="188">
        <f t="shared" si="0"/>
        <v>480</v>
      </c>
      <c r="E7" s="191">
        <v>12</v>
      </c>
      <c r="F7" s="191">
        <v>11</v>
      </c>
      <c r="G7" s="189">
        <v>5</v>
      </c>
      <c r="H7" s="192">
        <f t="shared" si="1"/>
        <v>1185</v>
      </c>
      <c r="I7" s="192">
        <f t="shared" si="2"/>
        <v>1215</v>
      </c>
      <c r="J7" s="192">
        <f t="shared" si="4"/>
        <v>2400</v>
      </c>
      <c r="K7" s="16">
        <f t="shared" si="5"/>
        <v>1.0126582278481013E-2</v>
      </c>
      <c r="L7" s="16">
        <f t="shared" si="5"/>
        <v>9.0534979423868307E-3</v>
      </c>
      <c r="M7" s="17">
        <v>59</v>
      </c>
      <c r="N7" s="18">
        <f t="shared" si="3"/>
        <v>28320</v>
      </c>
      <c r="O7" s="19" t="str">
        <f t="shared" si="6"/>
        <v>12 / 237</v>
      </c>
      <c r="P7" s="19" t="str">
        <f t="shared" si="7"/>
        <v>11 / 243</v>
      </c>
      <c r="S7" s="3"/>
      <c r="U7"/>
      <c r="V7"/>
      <c r="W7"/>
      <c r="X7"/>
      <c r="Y7"/>
      <c r="Z7"/>
      <c r="AA7"/>
      <c r="AB7"/>
    </row>
    <row r="8" spans="1:28" ht="18" hidden="1" customHeight="1" x14ac:dyDescent="0.25">
      <c r="A8" s="241" t="s">
        <v>376</v>
      </c>
      <c r="B8" s="187">
        <v>2222</v>
      </c>
      <c r="C8" s="187">
        <v>2206</v>
      </c>
      <c r="D8" s="188">
        <f t="shared" si="0"/>
        <v>4428</v>
      </c>
      <c r="E8" s="191">
        <v>8</v>
      </c>
      <c r="F8" s="191">
        <v>7</v>
      </c>
      <c r="G8" s="189">
        <v>2</v>
      </c>
      <c r="H8" s="192">
        <f t="shared" si="1"/>
        <v>4444</v>
      </c>
      <c r="I8" s="192">
        <f t="shared" si="2"/>
        <v>4412</v>
      </c>
      <c r="J8" s="192">
        <f t="shared" si="4"/>
        <v>8856</v>
      </c>
      <c r="K8" s="16">
        <f t="shared" si="5"/>
        <v>1.8001800180018001E-3</v>
      </c>
      <c r="L8" s="16">
        <f t="shared" si="5"/>
        <v>1.5865820489573889E-3</v>
      </c>
      <c r="M8" s="17">
        <v>73.599999999999994</v>
      </c>
      <c r="N8" s="18">
        <f t="shared" si="3"/>
        <v>325900.79999999999</v>
      </c>
      <c r="O8" s="19" t="str">
        <f t="shared" si="6"/>
        <v>8 / 2222</v>
      </c>
      <c r="P8" s="19" t="str">
        <f t="shared" si="7"/>
        <v>7 / 2206</v>
      </c>
      <c r="S8" s="3"/>
      <c r="U8"/>
      <c r="V8"/>
      <c r="W8"/>
      <c r="X8"/>
      <c r="Y8"/>
      <c r="Z8"/>
      <c r="AA8"/>
      <c r="AB8"/>
    </row>
    <row r="9" spans="1:28" ht="18" hidden="1" customHeight="1" x14ac:dyDescent="0.25">
      <c r="A9" s="241" t="s">
        <v>377</v>
      </c>
      <c r="B9" s="187">
        <v>557</v>
      </c>
      <c r="C9" s="187">
        <v>553</v>
      </c>
      <c r="D9" s="188">
        <f t="shared" si="0"/>
        <v>1110</v>
      </c>
      <c r="E9" s="191">
        <v>3</v>
      </c>
      <c r="F9" s="191">
        <v>7</v>
      </c>
      <c r="G9" s="189">
        <v>2</v>
      </c>
      <c r="H9" s="192">
        <f t="shared" si="1"/>
        <v>1114</v>
      </c>
      <c r="I9" s="192">
        <f t="shared" si="2"/>
        <v>1106</v>
      </c>
      <c r="J9" s="192">
        <f t="shared" si="4"/>
        <v>2220</v>
      </c>
      <c r="K9" s="16">
        <f t="shared" si="5"/>
        <v>2.6929982046678637E-3</v>
      </c>
      <c r="L9" s="16">
        <f t="shared" si="5"/>
        <v>6.3291139240506328E-3</v>
      </c>
      <c r="M9" s="17">
        <v>67</v>
      </c>
      <c r="N9" s="18">
        <f t="shared" si="3"/>
        <v>74370</v>
      </c>
      <c r="O9" s="19" t="str">
        <f t="shared" si="6"/>
        <v>3 / 557</v>
      </c>
      <c r="P9" s="19" t="str">
        <f t="shared" si="7"/>
        <v>7 / 553</v>
      </c>
      <c r="S9" s="3"/>
      <c r="U9"/>
      <c r="V9"/>
      <c r="W9"/>
      <c r="X9"/>
      <c r="Y9"/>
      <c r="Z9"/>
      <c r="AA9"/>
      <c r="AB9"/>
    </row>
    <row r="10" spans="1:28" ht="18" hidden="1" customHeight="1" x14ac:dyDescent="0.25">
      <c r="A10" s="241" t="s">
        <v>378</v>
      </c>
      <c r="B10" s="187">
        <v>2362</v>
      </c>
      <c r="C10" s="187">
        <v>2371</v>
      </c>
      <c r="D10" s="188">
        <f t="shared" si="0"/>
        <v>4733</v>
      </c>
      <c r="E10" s="191">
        <v>83</v>
      </c>
      <c r="F10" s="191">
        <v>90</v>
      </c>
      <c r="G10" s="189">
        <v>4.7</v>
      </c>
      <c r="H10" s="192">
        <f t="shared" si="1"/>
        <v>11101.4</v>
      </c>
      <c r="I10" s="192">
        <f t="shared" si="2"/>
        <v>11143.7</v>
      </c>
      <c r="J10" s="192">
        <f t="shared" si="4"/>
        <v>22245.1</v>
      </c>
      <c r="K10" s="16">
        <f t="shared" si="5"/>
        <v>7.4765344911452616E-3</v>
      </c>
      <c r="L10" s="16">
        <f t="shared" si="5"/>
        <v>8.0763121763866574E-3</v>
      </c>
      <c r="M10" s="17">
        <v>62.2</v>
      </c>
      <c r="N10" s="18">
        <f t="shared" si="3"/>
        <v>294392.60000000003</v>
      </c>
      <c r="O10" s="19" t="str">
        <f t="shared" si="6"/>
        <v>83 / 2362</v>
      </c>
      <c r="P10" s="19" t="str">
        <f t="shared" si="7"/>
        <v>90 / 2371</v>
      </c>
      <c r="S10" s="3"/>
      <c r="U10"/>
      <c r="V10"/>
      <c r="W10"/>
      <c r="X10"/>
      <c r="Y10"/>
      <c r="Z10"/>
      <c r="AA10"/>
      <c r="AB10"/>
    </row>
    <row r="11" spans="1:28" ht="18" hidden="1" customHeight="1" x14ac:dyDescent="0.25">
      <c r="A11" s="241" t="s">
        <v>380</v>
      </c>
      <c r="B11" s="187">
        <v>540</v>
      </c>
      <c r="C11" s="187">
        <v>554</v>
      </c>
      <c r="D11" s="188">
        <f t="shared" si="0"/>
        <v>1094</v>
      </c>
      <c r="E11" s="191">
        <v>27</v>
      </c>
      <c r="F11" s="191">
        <v>23</v>
      </c>
      <c r="G11" s="189">
        <v>3</v>
      </c>
      <c r="H11" s="192">
        <f t="shared" si="1"/>
        <v>1620</v>
      </c>
      <c r="I11" s="192">
        <f t="shared" si="2"/>
        <v>1662</v>
      </c>
      <c r="J11" s="192">
        <f t="shared" si="4"/>
        <v>3282</v>
      </c>
      <c r="K11" s="16">
        <f t="shared" si="5"/>
        <v>1.6666666666666666E-2</v>
      </c>
      <c r="L11" s="16">
        <f t="shared" si="5"/>
        <v>1.3838748495788207E-2</v>
      </c>
      <c r="M11" s="17">
        <v>54.5</v>
      </c>
      <c r="N11" s="18">
        <f t="shared" si="3"/>
        <v>59623</v>
      </c>
      <c r="O11" s="19" t="str">
        <f t="shared" si="6"/>
        <v>27 / 540</v>
      </c>
      <c r="P11" s="19" t="str">
        <f t="shared" si="7"/>
        <v>23 / 554</v>
      </c>
      <c r="S11" s="3"/>
      <c r="U11"/>
      <c r="V11"/>
      <c r="W11"/>
      <c r="X11"/>
      <c r="Y11"/>
      <c r="Z11"/>
      <c r="AA11"/>
      <c r="AB11"/>
    </row>
    <row r="12" spans="1:28" ht="18" hidden="1" customHeight="1" x14ac:dyDescent="0.25">
      <c r="A12" s="241" t="s">
        <v>384</v>
      </c>
      <c r="B12" s="187">
        <v>4678</v>
      </c>
      <c r="C12" s="187">
        <v>4683</v>
      </c>
      <c r="D12" s="188">
        <f t="shared" si="0"/>
        <v>9361</v>
      </c>
      <c r="E12" s="191">
        <v>62</v>
      </c>
      <c r="F12" s="191">
        <v>100</v>
      </c>
      <c r="G12" s="189">
        <v>3.26</v>
      </c>
      <c r="H12" s="192">
        <f t="shared" si="1"/>
        <v>15250.279999999999</v>
      </c>
      <c r="I12" s="192">
        <f t="shared" si="2"/>
        <v>15266.579999999998</v>
      </c>
      <c r="J12" s="192">
        <f t="shared" si="4"/>
        <v>30516.859999999997</v>
      </c>
      <c r="K12" s="16">
        <f t="shared" si="5"/>
        <v>4.0654991252619625E-3</v>
      </c>
      <c r="L12" s="16">
        <f t="shared" si="5"/>
        <v>6.5502555254680489E-3</v>
      </c>
      <c r="M12" s="17">
        <v>67.900000000000006</v>
      </c>
      <c r="N12" s="18">
        <f t="shared" si="3"/>
        <v>635611.9</v>
      </c>
      <c r="O12" s="19" t="str">
        <f t="shared" si="6"/>
        <v>62 / 4678</v>
      </c>
      <c r="P12" s="19" t="str">
        <f t="shared" si="7"/>
        <v>100 / 4683</v>
      </c>
      <c r="S12" s="3"/>
      <c r="T12" s="3"/>
      <c r="U12" s="3"/>
      <c r="V12" s="3"/>
      <c r="W12" s="3"/>
      <c r="X12" s="3"/>
      <c r="Y12" s="3"/>
      <c r="Z12" s="3"/>
      <c r="AA12" s="3"/>
      <c r="AB12"/>
    </row>
    <row r="13" spans="1:28" ht="18" hidden="1" customHeight="1" x14ac:dyDescent="0.25">
      <c r="A13" s="241" t="s">
        <v>385</v>
      </c>
      <c r="B13" s="187">
        <v>266</v>
      </c>
      <c r="C13" s="187">
        <v>263</v>
      </c>
      <c r="D13" s="188">
        <f t="shared" si="0"/>
        <v>529</v>
      </c>
      <c r="E13" s="191">
        <v>0</v>
      </c>
      <c r="F13" s="191">
        <v>0</v>
      </c>
      <c r="G13" s="189">
        <v>1</v>
      </c>
      <c r="H13" s="192">
        <f t="shared" si="1"/>
        <v>266</v>
      </c>
      <c r="I13" s="192">
        <f t="shared" si="2"/>
        <v>263</v>
      </c>
      <c r="J13" s="192">
        <f t="shared" si="4"/>
        <v>529</v>
      </c>
      <c r="K13" s="16">
        <f t="shared" si="5"/>
        <v>0</v>
      </c>
      <c r="L13" s="16">
        <f t="shared" si="5"/>
        <v>0</v>
      </c>
      <c r="M13" s="17">
        <v>72</v>
      </c>
      <c r="N13" s="18">
        <f t="shared" si="3"/>
        <v>38088</v>
      </c>
      <c r="O13" s="19" t="str">
        <f t="shared" si="6"/>
        <v>0 / 266</v>
      </c>
      <c r="P13" s="19" t="str">
        <f t="shared" si="7"/>
        <v>0 / 263</v>
      </c>
      <c r="S13" s="3"/>
      <c r="T13" s="3"/>
      <c r="U13" s="3"/>
      <c r="V13" s="3"/>
      <c r="W13" s="3"/>
      <c r="X13" s="3"/>
      <c r="Y13" s="3"/>
      <c r="Z13" s="3"/>
      <c r="AA13" s="3"/>
      <c r="AB13"/>
    </row>
    <row r="14" spans="1:28" ht="18" hidden="1" customHeight="1" x14ac:dyDescent="0.25">
      <c r="A14" s="21">
        <f>COUNT(B5:B13)</f>
        <v>9</v>
      </c>
      <c r="B14" s="186">
        <f>SUM(B5:B13)</f>
        <v>17361</v>
      </c>
      <c r="C14" s="186">
        <f>SUM(C5:C13)</f>
        <v>23634</v>
      </c>
      <c r="D14" s="186">
        <f>SUM(D5:D13)</f>
        <v>40995</v>
      </c>
      <c r="E14" s="186">
        <f>SUM(E5:E13)</f>
        <v>223</v>
      </c>
      <c r="F14" s="186">
        <f>SUM(F5:F13)</f>
        <v>282</v>
      </c>
      <c r="G14" s="190">
        <f>J14/D14</f>
        <v>3.5077682644224906</v>
      </c>
      <c r="H14" s="193">
        <f>SUM(H5:H13)</f>
        <v>59961.279999999999</v>
      </c>
      <c r="I14" s="193">
        <f>SUM(I5:I13)</f>
        <v>83839.679999999993</v>
      </c>
      <c r="J14" s="193">
        <f>SUM(J5:J13)</f>
        <v>143800.95999999999</v>
      </c>
      <c r="K14" s="22">
        <f t="shared" si="5"/>
        <v>3.7190667043798934E-3</v>
      </c>
      <c r="L14" s="23">
        <f>F14/I14</f>
        <v>3.3635624563452533E-3</v>
      </c>
      <c r="M14" s="24">
        <f>N14/D14</f>
        <v>64.369369435296989</v>
      </c>
      <c r="N14" s="25">
        <f>SUM(N5:N13)</f>
        <v>2638822.3000000003</v>
      </c>
      <c r="O14" s="26" t="str">
        <f>CONCATENATE(E14," ",$O$4," ",B14)</f>
        <v>223 / 17361</v>
      </c>
      <c r="P14" s="26" t="str">
        <f>CONCATENATE(F14," ",$P$4," ",C14)</f>
        <v>282 / 23634</v>
      </c>
      <c r="S14" s="3"/>
      <c r="T14" s="3"/>
      <c r="U14"/>
      <c r="V14"/>
      <c r="W14"/>
      <c r="X14"/>
      <c r="Y14"/>
      <c r="Z14"/>
      <c r="AA14"/>
      <c r="AB14"/>
    </row>
    <row r="15" spans="1:28" ht="21" hidden="1" customHeight="1" x14ac:dyDescent="0.25">
      <c r="B15" s="1"/>
      <c r="C15" s="1"/>
      <c r="E15" s="27"/>
      <c r="F15" s="28"/>
      <c r="S15" s="3"/>
      <c r="V15"/>
      <c r="W15"/>
      <c r="X15"/>
      <c r="Y15"/>
      <c r="Z15"/>
      <c r="AA15"/>
      <c r="AB15"/>
    </row>
    <row r="16" spans="1:28" ht="21" customHeight="1" thickBot="1" x14ac:dyDescent="0.3">
      <c r="D16" s="27"/>
      <c r="E16" s="27"/>
      <c r="S16" s="3"/>
      <c r="V16"/>
      <c r="W16"/>
      <c r="X16"/>
      <c r="Y16"/>
      <c r="Z16"/>
      <c r="AA16"/>
      <c r="AB16"/>
    </row>
    <row r="17" spans="1:21" ht="30" customHeight="1" thickBot="1" x14ac:dyDescent="0.3">
      <c r="A17" s="389" t="s">
        <v>407</v>
      </c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1"/>
      <c r="S17" s="3"/>
    </row>
    <row r="18" spans="1:21" ht="38.25" customHeight="1" thickBot="1" x14ac:dyDescent="0.3">
      <c r="A18" s="381" t="s">
        <v>13</v>
      </c>
      <c r="B18" s="381" t="s">
        <v>14</v>
      </c>
      <c r="C18" s="387" t="s">
        <v>15</v>
      </c>
      <c r="D18" s="381" t="s">
        <v>16</v>
      </c>
      <c r="E18" s="381" t="s">
        <v>17</v>
      </c>
      <c r="F18" s="381" t="s">
        <v>69</v>
      </c>
      <c r="G18" s="381" t="s">
        <v>70</v>
      </c>
      <c r="H18" s="381" t="s">
        <v>391</v>
      </c>
      <c r="I18" s="381" t="s">
        <v>392</v>
      </c>
      <c r="J18" s="381" t="s">
        <v>18</v>
      </c>
      <c r="K18" s="381" t="s">
        <v>19</v>
      </c>
      <c r="L18" s="373" t="s">
        <v>20</v>
      </c>
      <c r="M18" s="374"/>
      <c r="N18" s="374"/>
      <c r="O18" s="375"/>
      <c r="S18" s="3"/>
    </row>
    <row r="19" spans="1:21" ht="40.5" customHeight="1" thickBot="1" x14ac:dyDescent="0.3">
      <c r="A19" s="382"/>
      <c r="B19" s="382"/>
      <c r="C19" s="388"/>
      <c r="D19" s="382"/>
      <c r="E19" s="382"/>
      <c r="F19" s="382"/>
      <c r="G19" s="382"/>
      <c r="H19" s="382"/>
      <c r="I19" s="382"/>
      <c r="J19" s="382"/>
      <c r="K19" s="382"/>
      <c r="L19" s="243" t="s">
        <v>21</v>
      </c>
      <c r="M19" s="244" t="s">
        <v>22</v>
      </c>
      <c r="N19" s="245" t="s">
        <v>23</v>
      </c>
      <c r="O19" s="246" t="s">
        <v>24</v>
      </c>
      <c r="S19" s="3"/>
      <c r="T19"/>
      <c r="U19"/>
    </row>
    <row r="20" spans="1:21" ht="30" customHeight="1" x14ac:dyDescent="0.25">
      <c r="A20" s="370">
        <v>8</v>
      </c>
      <c r="B20" s="247" t="s">
        <v>369</v>
      </c>
      <c r="C20" s="248" t="s">
        <v>25</v>
      </c>
      <c r="D20" s="249"/>
      <c r="E20" s="250">
        <f t="shared" ref="E20:E29" si="8">G5</f>
        <v>3.8</v>
      </c>
      <c r="F20" s="251" t="str">
        <f t="shared" ref="F20:F29" si="9">O5</f>
        <v>19 / 6262</v>
      </c>
      <c r="G20" s="252">
        <f t="shared" ref="G20:G29" si="10">K5</f>
        <v>7.9846694346854044E-4</v>
      </c>
      <c r="H20" s="251" t="str">
        <f t="shared" ref="H20:H29" si="11">P5</f>
        <v>35 / 12528</v>
      </c>
      <c r="I20" s="253">
        <f t="shared" ref="I20:I29" si="12">L5</f>
        <v>7.3519526786314454E-4</v>
      </c>
      <c r="J20" s="254">
        <f t="shared" ref="J20:J29" si="13">M5</f>
        <v>61.5</v>
      </c>
      <c r="K20" s="255">
        <v>9.8579944382672591E-2</v>
      </c>
      <c r="L20" s="256" t="s">
        <v>299</v>
      </c>
      <c r="M20" s="256" t="s">
        <v>300</v>
      </c>
      <c r="N20" s="337" t="s">
        <v>301</v>
      </c>
      <c r="O20" s="259" t="s">
        <v>11</v>
      </c>
      <c r="Q20" s="20">
        <v>3</v>
      </c>
      <c r="R20" s="39">
        <f>Q20*K20</f>
        <v>0.29573983314801777</v>
      </c>
      <c r="U20"/>
    </row>
    <row r="21" spans="1:21" ht="30" customHeight="1" x14ac:dyDescent="0.25">
      <c r="A21" s="371"/>
      <c r="B21" s="260" t="s">
        <v>371</v>
      </c>
      <c r="C21" s="248" t="s">
        <v>25</v>
      </c>
      <c r="D21" s="249"/>
      <c r="E21" s="250">
        <f t="shared" si="8"/>
        <v>5</v>
      </c>
      <c r="F21" s="251" t="str">
        <f t="shared" si="9"/>
        <v>9 / 237</v>
      </c>
      <c r="G21" s="252">
        <f t="shared" si="10"/>
        <v>7.5949367088607592E-3</v>
      </c>
      <c r="H21" s="251" t="str">
        <f t="shared" si="11"/>
        <v>9 / 233</v>
      </c>
      <c r="I21" s="252">
        <f t="shared" si="12"/>
        <v>7.725321888412017E-3</v>
      </c>
      <c r="J21" s="254">
        <f t="shared" si="13"/>
        <v>57.3</v>
      </c>
      <c r="K21" s="255">
        <v>3.7391214615475676E-2</v>
      </c>
      <c r="L21" s="256" t="s">
        <v>251</v>
      </c>
      <c r="M21" s="256" t="s">
        <v>252</v>
      </c>
      <c r="N21" s="256" t="s">
        <v>274</v>
      </c>
      <c r="O21" s="261" t="s">
        <v>11</v>
      </c>
      <c r="Q21" s="20">
        <v>3</v>
      </c>
      <c r="R21" s="39">
        <f t="shared" ref="R21:R28" si="14">Q21*K21</f>
        <v>0.11217364384642703</v>
      </c>
      <c r="U21"/>
    </row>
    <row r="22" spans="1:21" ht="30" customHeight="1" x14ac:dyDescent="0.25">
      <c r="A22" s="371"/>
      <c r="B22" s="262" t="s">
        <v>372</v>
      </c>
      <c r="C22" s="248" t="s">
        <v>25</v>
      </c>
      <c r="D22" s="249"/>
      <c r="E22" s="250">
        <f t="shared" si="8"/>
        <v>5</v>
      </c>
      <c r="F22" s="251" t="str">
        <f t="shared" si="9"/>
        <v>12 / 237</v>
      </c>
      <c r="G22" s="252">
        <f t="shared" si="10"/>
        <v>1.0126582278481013E-2</v>
      </c>
      <c r="H22" s="251" t="str">
        <f t="shared" si="11"/>
        <v>11 / 243</v>
      </c>
      <c r="I22" s="252">
        <f t="shared" si="12"/>
        <v>9.0534979423868307E-3</v>
      </c>
      <c r="J22" s="254">
        <f t="shared" si="13"/>
        <v>59</v>
      </c>
      <c r="K22" s="255">
        <v>4.8154672386649278E-2</v>
      </c>
      <c r="L22" s="256" t="s">
        <v>302</v>
      </c>
      <c r="M22" s="256" t="s">
        <v>303</v>
      </c>
      <c r="N22" s="256" t="s">
        <v>304</v>
      </c>
      <c r="O22" s="261" t="s">
        <v>11</v>
      </c>
      <c r="Q22" s="20">
        <v>3</v>
      </c>
      <c r="R22" s="39">
        <f t="shared" si="14"/>
        <v>0.14446401715994783</v>
      </c>
      <c r="S22" s="3"/>
      <c r="T22"/>
      <c r="U22"/>
    </row>
    <row r="23" spans="1:21" ht="30" customHeight="1" x14ac:dyDescent="0.25">
      <c r="A23" s="371"/>
      <c r="B23" s="260" t="s">
        <v>376</v>
      </c>
      <c r="C23" s="248" t="s">
        <v>25</v>
      </c>
      <c r="D23" s="249"/>
      <c r="E23" s="250">
        <f t="shared" si="8"/>
        <v>2</v>
      </c>
      <c r="F23" s="251" t="str">
        <f t="shared" si="9"/>
        <v>8 / 2222</v>
      </c>
      <c r="G23" s="252">
        <f t="shared" si="10"/>
        <v>1.8001800180018001E-3</v>
      </c>
      <c r="H23" s="251" t="str">
        <f t="shared" si="11"/>
        <v>7 / 2206</v>
      </c>
      <c r="I23" s="252">
        <f t="shared" si="12"/>
        <v>1.5865820489573889E-3</v>
      </c>
      <c r="J23" s="254">
        <f t="shared" si="13"/>
        <v>73.599999999999994</v>
      </c>
      <c r="K23" s="255">
        <v>2.9938043717037229E-2</v>
      </c>
      <c r="L23" s="256" t="s">
        <v>305</v>
      </c>
      <c r="M23" s="256" t="s">
        <v>306</v>
      </c>
      <c r="N23" s="256" t="s">
        <v>307</v>
      </c>
      <c r="O23" s="261" t="s">
        <v>11</v>
      </c>
      <c r="Q23" s="20">
        <v>3</v>
      </c>
      <c r="R23" s="39">
        <f t="shared" si="14"/>
        <v>8.9814131151111684E-2</v>
      </c>
      <c r="S23" s="3"/>
      <c r="T23"/>
      <c r="U23"/>
    </row>
    <row r="24" spans="1:21" ht="30" customHeight="1" x14ac:dyDescent="0.25">
      <c r="A24" s="371"/>
      <c r="B24" s="260" t="s">
        <v>377</v>
      </c>
      <c r="C24" s="248" t="s">
        <v>25</v>
      </c>
      <c r="D24" s="249"/>
      <c r="E24" s="250">
        <f t="shared" si="8"/>
        <v>2</v>
      </c>
      <c r="F24" s="251" t="str">
        <f t="shared" si="9"/>
        <v>3 / 557</v>
      </c>
      <c r="G24" s="252">
        <f t="shared" si="10"/>
        <v>2.6929982046678637E-3</v>
      </c>
      <c r="H24" s="251" t="str">
        <f t="shared" si="11"/>
        <v>7 / 553</v>
      </c>
      <c r="I24" s="252">
        <f t="shared" si="12"/>
        <v>6.3291139240506328E-3</v>
      </c>
      <c r="J24" s="254">
        <f t="shared" si="13"/>
        <v>67</v>
      </c>
      <c r="K24" s="255">
        <v>1.6915629576283332E-2</v>
      </c>
      <c r="L24" s="256" t="s">
        <v>308</v>
      </c>
      <c r="M24" s="256" t="s">
        <v>309</v>
      </c>
      <c r="N24" s="256" t="s">
        <v>310</v>
      </c>
      <c r="O24" s="261" t="s">
        <v>11</v>
      </c>
      <c r="Q24" s="20">
        <v>3</v>
      </c>
      <c r="R24" s="39">
        <f t="shared" si="14"/>
        <v>5.0746888728849998E-2</v>
      </c>
      <c r="S24" s="3"/>
      <c r="T24"/>
      <c r="U24"/>
    </row>
    <row r="25" spans="1:21" ht="30" customHeight="1" x14ac:dyDescent="0.25">
      <c r="A25" s="371"/>
      <c r="B25" s="260" t="s">
        <v>378</v>
      </c>
      <c r="C25" s="248" t="s">
        <v>25</v>
      </c>
      <c r="D25" s="249"/>
      <c r="E25" s="250">
        <f t="shared" si="8"/>
        <v>4.7</v>
      </c>
      <c r="F25" s="251" t="str">
        <f t="shared" si="9"/>
        <v>83 / 2362</v>
      </c>
      <c r="G25" s="252">
        <f t="shared" si="10"/>
        <v>7.4765344911452616E-3</v>
      </c>
      <c r="H25" s="251" t="str">
        <f t="shared" si="11"/>
        <v>90 / 2371</v>
      </c>
      <c r="I25" s="252">
        <f t="shared" si="12"/>
        <v>8.0763121763866574E-3</v>
      </c>
      <c r="J25" s="254">
        <f t="shared" si="13"/>
        <v>62.2</v>
      </c>
      <c r="K25" s="255">
        <v>0.35588490909125531</v>
      </c>
      <c r="L25" s="256" t="s">
        <v>311</v>
      </c>
      <c r="M25" s="256" t="s">
        <v>312</v>
      </c>
      <c r="N25" s="256" t="s">
        <v>313</v>
      </c>
      <c r="O25" s="259" t="s">
        <v>11</v>
      </c>
      <c r="Q25" s="20">
        <v>3</v>
      </c>
      <c r="R25" s="39">
        <f t="shared" si="14"/>
        <v>1.067654727273766</v>
      </c>
      <c r="S25" s="3"/>
      <c r="T25"/>
      <c r="U25"/>
    </row>
    <row r="26" spans="1:21" ht="30" customHeight="1" x14ac:dyDescent="0.25">
      <c r="A26" s="371"/>
      <c r="B26" s="260" t="s">
        <v>380</v>
      </c>
      <c r="C26" s="248" t="s">
        <v>25</v>
      </c>
      <c r="D26" s="249"/>
      <c r="E26" s="250">
        <f t="shared" si="8"/>
        <v>3</v>
      </c>
      <c r="F26" s="251" t="str">
        <f t="shared" si="9"/>
        <v>27 / 540</v>
      </c>
      <c r="G26" s="252">
        <f t="shared" si="10"/>
        <v>1.6666666666666666E-2</v>
      </c>
      <c r="H26" s="251" t="str">
        <f t="shared" si="11"/>
        <v>23 / 554</v>
      </c>
      <c r="I26" s="206">
        <f t="shared" si="12"/>
        <v>1.3838748495788207E-2</v>
      </c>
      <c r="J26" s="254">
        <f t="shared" si="13"/>
        <v>54.5</v>
      </c>
      <c r="K26" s="255">
        <v>0.10383456537012908</v>
      </c>
      <c r="L26" s="256" t="s">
        <v>314</v>
      </c>
      <c r="M26" s="256" t="s">
        <v>315</v>
      </c>
      <c r="N26" s="256" t="s">
        <v>316</v>
      </c>
      <c r="O26" s="259" t="s">
        <v>12</v>
      </c>
      <c r="Q26" s="20">
        <v>2</v>
      </c>
      <c r="R26" s="39">
        <f t="shared" si="14"/>
        <v>0.20766913074025817</v>
      </c>
      <c r="S26" s="3"/>
      <c r="T26"/>
      <c r="U26"/>
    </row>
    <row r="27" spans="1:21" ht="30" customHeight="1" x14ac:dyDescent="0.25">
      <c r="A27" s="371"/>
      <c r="B27" s="260" t="s">
        <v>384</v>
      </c>
      <c r="C27" s="248" t="s">
        <v>25</v>
      </c>
      <c r="D27" s="249"/>
      <c r="E27" s="250">
        <f t="shared" si="8"/>
        <v>3.26</v>
      </c>
      <c r="F27" s="251" t="str">
        <f t="shared" si="9"/>
        <v>62 / 4678</v>
      </c>
      <c r="G27" s="252">
        <f t="shared" si="10"/>
        <v>4.0654991252619625E-3</v>
      </c>
      <c r="H27" s="251" t="str">
        <f t="shared" si="11"/>
        <v>100 / 4683</v>
      </c>
      <c r="I27" s="252">
        <f t="shared" si="12"/>
        <v>6.5502555254680489E-3</v>
      </c>
      <c r="J27" s="254">
        <f t="shared" si="13"/>
        <v>67.900000000000006</v>
      </c>
      <c r="K27" s="255">
        <v>0.30926103568027413</v>
      </c>
      <c r="L27" s="256" t="s">
        <v>317</v>
      </c>
      <c r="M27" s="256" t="s">
        <v>318</v>
      </c>
      <c r="N27" s="337" t="s">
        <v>319</v>
      </c>
      <c r="O27" s="259" t="s">
        <v>11</v>
      </c>
      <c r="Q27" s="20">
        <v>3</v>
      </c>
      <c r="R27" s="39">
        <f t="shared" si="14"/>
        <v>0.92778310704082245</v>
      </c>
      <c r="S27" s="3"/>
      <c r="T27"/>
      <c r="U27"/>
    </row>
    <row r="28" spans="1:21" ht="30" customHeight="1" thickBot="1" x14ac:dyDescent="0.3">
      <c r="A28" s="372"/>
      <c r="B28" s="260" t="s">
        <v>385</v>
      </c>
      <c r="C28" s="248" t="s">
        <v>25</v>
      </c>
      <c r="D28" s="249"/>
      <c r="E28" s="250">
        <f t="shared" si="8"/>
        <v>1</v>
      </c>
      <c r="F28" s="251" t="str">
        <f t="shared" si="9"/>
        <v>0 / 266</v>
      </c>
      <c r="G28" s="252">
        <f t="shared" si="10"/>
        <v>0</v>
      </c>
      <c r="H28" s="251" t="str">
        <f t="shared" si="11"/>
        <v>0 / 263</v>
      </c>
      <c r="I28" s="252">
        <f t="shared" si="12"/>
        <v>0</v>
      </c>
      <c r="J28" s="254">
        <f t="shared" si="13"/>
        <v>72</v>
      </c>
      <c r="K28" s="255">
        <v>3.9985180223413766E-5</v>
      </c>
      <c r="L28" s="256" t="s">
        <v>99</v>
      </c>
      <c r="M28" s="256" t="s">
        <v>320</v>
      </c>
      <c r="N28" s="256" t="s">
        <v>321</v>
      </c>
      <c r="O28" s="263" t="s">
        <v>79</v>
      </c>
      <c r="Q28" s="20">
        <v>1.5</v>
      </c>
      <c r="R28" s="39">
        <f t="shared" si="14"/>
        <v>5.9977770335120649E-5</v>
      </c>
      <c r="S28" s="3"/>
      <c r="T28"/>
      <c r="U28"/>
    </row>
    <row r="29" spans="1:21" ht="30" customHeight="1" thickBot="1" x14ac:dyDescent="0.3">
      <c r="A29" s="268" t="s">
        <v>26</v>
      </c>
      <c r="B29" s="269">
        <f>COUNT(E20:E28)</f>
        <v>9</v>
      </c>
      <c r="C29" s="270"/>
      <c r="D29" s="341" t="s">
        <v>289</v>
      </c>
      <c r="E29" s="272">
        <f t="shared" si="8"/>
        <v>3.5077682644224906</v>
      </c>
      <c r="F29" s="273" t="str">
        <f t="shared" si="9"/>
        <v>223 / 17361</v>
      </c>
      <c r="G29" s="274">
        <f t="shared" si="10"/>
        <v>3.7190667043798934E-3</v>
      </c>
      <c r="H29" s="273" t="str">
        <f t="shared" si="11"/>
        <v>282 / 23634</v>
      </c>
      <c r="I29" s="274">
        <f t="shared" si="12"/>
        <v>3.3635624563452533E-3</v>
      </c>
      <c r="J29" s="272">
        <f t="shared" si="13"/>
        <v>64.369369435296989</v>
      </c>
      <c r="K29" s="275">
        <v>0.99999999999999978</v>
      </c>
      <c r="L29" s="335" t="s">
        <v>290</v>
      </c>
      <c r="M29" s="276"/>
      <c r="N29" s="277"/>
      <c r="O29" s="278" t="s">
        <v>11</v>
      </c>
      <c r="R29" s="47">
        <f>SUM(R20:R28)</f>
        <v>2.8961054568595364</v>
      </c>
      <c r="S29" s="3"/>
      <c r="T29"/>
      <c r="U29"/>
    </row>
    <row r="30" spans="1:21" ht="7.5" customHeight="1" thickBot="1" x14ac:dyDescent="0.25">
      <c r="A30" s="279"/>
      <c r="B30" s="279"/>
      <c r="C30" s="280"/>
      <c r="D30" s="281"/>
      <c r="E30" s="282"/>
      <c r="F30" s="283"/>
      <c r="G30" s="284"/>
      <c r="H30" s="283"/>
      <c r="I30" s="285"/>
      <c r="J30" s="286"/>
      <c r="K30" s="287"/>
      <c r="L30" s="276"/>
      <c r="M30" s="277"/>
      <c r="N30" s="277"/>
      <c r="O30" s="287"/>
    </row>
    <row r="31" spans="1:21" s="8" customFormat="1" ht="46.5" customHeight="1" thickBot="1" x14ac:dyDescent="0.25">
      <c r="A31" s="288"/>
      <c r="B31" s="376" t="s">
        <v>286</v>
      </c>
      <c r="C31" s="377"/>
      <c r="D31" s="377"/>
      <c r="E31" s="377"/>
      <c r="F31" s="377"/>
      <c r="G31" s="377"/>
      <c r="H31" s="377"/>
      <c r="I31" s="378"/>
      <c r="J31" s="289" t="s">
        <v>71</v>
      </c>
      <c r="K31" s="290" t="s">
        <v>393</v>
      </c>
      <c r="L31" s="291" t="s">
        <v>21</v>
      </c>
      <c r="M31" s="292" t="s">
        <v>22</v>
      </c>
      <c r="N31" s="293" t="s">
        <v>23</v>
      </c>
      <c r="O31" s="277"/>
    </row>
    <row r="32" spans="1:21" ht="27" customHeight="1" x14ac:dyDescent="0.2">
      <c r="A32" s="379" t="s">
        <v>28</v>
      </c>
      <c r="B32" s="294" t="s">
        <v>29</v>
      </c>
      <c r="C32" s="295">
        <f>I29</f>
        <v>3.3635624563452533E-3</v>
      </c>
      <c r="D32" s="296" t="s">
        <v>30</v>
      </c>
      <c r="E32" s="296"/>
      <c r="F32" s="296"/>
      <c r="G32" s="296"/>
      <c r="H32" s="297">
        <f>J29</f>
        <v>64.369369435296989</v>
      </c>
      <c r="I32" s="298" t="s">
        <v>31</v>
      </c>
      <c r="J32" s="299" t="s">
        <v>291</v>
      </c>
      <c r="K32" s="300" t="s">
        <v>292</v>
      </c>
      <c r="L32" s="301" t="s">
        <v>290</v>
      </c>
      <c r="M32" s="302" t="s">
        <v>293</v>
      </c>
      <c r="N32" s="302" t="s">
        <v>294</v>
      </c>
      <c r="O32" s="303" t="s">
        <v>32</v>
      </c>
    </row>
    <row r="33" spans="1:15" ht="27" customHeight="1" thickBot="1" x14ac:dyDescent="0.25">
      <c r="A33" s="380"/>
      <c r="B33" s="304" t="s">
        <v>29</v>
      </c>
      <c r="C33" s="305">
        <f>I29*E29</f>
        <v>1.1798597639770838E-2</v>
      </c>
      <c r="D33" s="306" t="s">
        <v>33</v>
      </c>
      <c r="E33" s="307"/>
      <c r="F33" s="308"/>
      <c r="G33" s="309">
        <f>E29</f>
        <v>3.5077682644224906</v>
      </c>
      <c r="H33" s="306" t="s">
        <v>34</v>
      </c>
      <c r="I33" s="310"/>
      <c r="J33" s="311" t="s">
        <v>295</v>
      </c>
      <c r="K33" s="312" t="s">
        <v>296</v>
      </c>
      <c r="L33" s="313" t="s">
        <v>290</v>
      </c>
      <c r="M33" s="314" t="s">
        <v>297</v>
      </c>
      <c r="N33" s="314" t="s">
        <v>298</v>
      </c>
      <c r="O33" s="315" t="s">
        <v>288</v>
      </c>
    </row>
    <row r="34" spans="1:15" ht="15.95" customHeight="1" thickBot="1" x14ac:dyDescent="0.25">
      <c r="A34" s="316"/>
      <c r="B34" s="317"/>
      <c r="C34" s="318"/>
      <c r="D34" s="319"/>
      <c r="E34" s="320"/>
      <c r="F34" s="321"/>
      <c r="G34" s="322"/>
      <c r="H34" s="319"/>
      <c r="I34" s="321"/>
      <c r="J34" s="323"/>
      <c r="K34" s="323"/>
      <c r="L34" s="324"/>
      <c r="M34" s="325"/>
      <c r="N34" s="325"/>
      <c r="O34" s="326"/>
    </row>
    <row r="35" spans="1:15" ht="22.5" customHeight="1" thickBot="1" x14ac:dyDescent="0.35">
      <c r="A35" s="327"/>
      <c r="B35" s="327"/>
      <c r="C35" s="287"/>
      <c r="D35" s="287"/>
      <c r="E35" s="287"/>
      <c r="F35" s="287"/>
      <c r="G35" s="287"/>
      <c r="H35" s="287"/>
      <c r="I35" s="328"/>
      <c r="J35" s="329"/>
      <c r="K35" s="330" t="s">
        <v>64</v>
      </c>
      <c r="L35" s="331" t="s">
        <v>323</v>
      </c>
      <c r="M35" s="332"/>
      <c r="N35" s="333"/>
      <c r="O35" s="334"/>
    </row>
    <row r="36" spans="1:15" ht="28.5" hidden="1" customHeight="1" x14ac:dyDescent="0.2">
      <c r="A36" s="2"/>
      <c r="C36" s="1"/>
      <c r="I36" s="181" t="s">
        <v>65</v>
      </c>
      <c r="J36" s="196">
        <v>3.5</v>
      </c>
      <c r="K36" s="196">
        <v>3.5</v>
      </c>
    </row>
    <row r="37" spans="1:15" ht="15.75" hidden="1" customHeight="1" x14ac:dyDescent="0.2">
      <c r="A37" s="2"/>
      <c r="C37" s="1"/>
      <c r="I37" s="20"/>
      <c r="J37" s="17" t="s">
        <v>68</v>
      </c>
      <c r="K37" s="17" t="s">
        <v>390</v>
      </c>
      <c r="L37" s="17" t="s">
        <v>66</v>
      </c>
    </row>
    <row r="38" spans="1:15" ht="15.75" hidden="1" customHeight="1" x14ac:dyDescent="0.2">
      <c r="A38" s="2"/>
      <c r="C38" s="1"/>
      <c r="I38" s="208" t="s">
        <v>67</v>
      </c>
      <c r="J38" s="210">
        <f>J32*1000*J36</f>
        <v>10.15</v>
      </c>
      <c r="K38" s="210">
        <f>K32*1000*K36</f>
        <v>11.9</v>
      </c>
      <c r="L38" s="207">
        <f>((J38*H14)+(K38*I14))/J14</f>
        <v>11.17029527480206</v>
      </c>
    </row>
    <row r="39" spans="1:15" ht="15.75" hidden="1" customHeight="1" x14ac:dyDescent="0.2">
      <c r="A39" s="182" t="s">
        <v>72</v>
      </c>
      <c r="B39" s="383" t="s">
        <v>73</v>
      </c>
      <c r="C39" s="383"/>
      <c r="D39" s="383"/>
      <c r="E39" s="383" t="s">
        <v>74</v>
      </c>
      <c r="F39" s="383"/>
      <c r="G39" s="383"/>
      <c r="I39" s="20"/>
      <c r="J39" s="20"/>
      <c r="K39" s="20"/>
      <c r="L39" s="20"/>
      <c r="M39" s="20"/>
    </row>
    <row r="40" spans="1:15" ht="15.75" hidden="1" customHeight="1" x14ac:dyDescent="0.2">
      <c r="A40" s="183" t="s">
        <v>287</v>
      </c>
      <c r="B40" s="184" t="s">
        <v>35</v>
      </c>
      <c r="C40" s="184" t="s">
        <v>36</v>
      </c>
      <c r="D40" s="184" t="s">
        <v>7</v>
      </c>
      <c r="E40" s="184" t="s">
        <v>35</v>
      </c>
      <c r="F40" s="184" t="s">
        <v>36</v>
      </c>
      <c r="G40" s="184" t="s">
        <v>7</v>
      </c>
      <c r="I40" s="20"/>
      <c r="J40" s="20"/>
      <c r="K40" s="20"/>
      <c r="L40" s="20"/>
      <c r="M40" s="20"/>
    </row>
    <row r="41" spans="1:15" ht="15.75" hidden="1" customHeight="1" x14ac:dyDescent="0.2">
      <c r="A41" s="234" t="s">
        <v>348</v>
      </c>
      <c r="B41" s="211">
        <v>19</v>
      </c>
      <c r="C41" s="212">
        <f t="shared" ref="C41:C49" si="15">D41-B41</f>
        <v>6243</v>
      </c>
      <c r="D41" s="213">
        <v>6262</v>
      </c>
      <c r="E41" s="211">
        <v>35</v>
      </c>
      <c r="F41" s="212">
        <f t="shared" ref="F41:F49" si="16">G41-E41</f>
        <v>12493</v>
      </c>
      <c r="G41" s="213">
        <v>12528</v>
      </c>
    </row>
    <row r="42" spans="1:15" ht="15.75" hidden="1" customHeight="1" x14ac:dyDescent="0.2">
      <c r="A42" s="235" t="s">
        <v>360</v>
      </c>
      <c r="B42" s="211">
        <v>9</v>
      </c>
      <c r="C42" s="212">
        <f t="shared" si="15"/>
        <v>228</v>
      </c>
      <c r="D42" s="213">
        <v>237</v>
      </c>
      <c r="E42" s="211">
        <v>9</v>
      </c>
      <c r="F42" s="212">
        <f t="shared" si="16"/>
        <v>224</v>
      </c>
      <c r="G42" s="213">
        <v>233</v>
      </c>
      <c r="I42" s="88"/>
      <c r="J42" s="88"/>
      <c r="K42" s="88"/>
    </row>
    <row r="43" spans="1:15" ht="15.75" hidden="1" customHeight="1" x14ac:dyDescent="0.2">
      <c r="A43" s="235" t="s">
        <v>350</v>
      </c>
      <c r="B43" s="211">
        <v>12</v>
      </c>
      <c r="C43" s="212">
        <f t="shared" si="15"/>
        <v>225</v>
      </c>
      <c r="D43" s="213">
        <v>237</v>
      </c>
      <c r="E43" s="211">
        <v>11</v>
      </c>
      <c r="F43" s="212">
        <f t="shared" si="16"/>
        <v>232</v>
      </c>
      <c r="G43" s="213">
        <v>243</v>
      </c>
      <c r="I43" s="88"/>
      <c r="J43" s="88"/>
      <c r="K43" s="88"/>
      <c r="L43" s="88"/>
      <c r="M43" s="88"/>
      <c r="N43" s="88"/>
    </row>
    <row r="44" spans="1:15" ht="15.75" hidden="1" customHeight="1" x14ac:dyDescent="0.2">
      <c r="A44" s="236" t="s">
        <v>352</v>
      </c>
      <c r="B44" s="211">
        <v>8</v>
      </c>
      <c r="C44" s="212">
        <f t="shared" si="15"/>
        <v>2214</v>
      </c>
      <c r="D44" s="213">
        <v>2222</v>
      </c>
      <c r="E44" s="211">
        <v>7</v>
      </c>
      <c r="F44" s="212">
        <f t="shared" si="16"/>
        <v>2199</v>
      </c>
      <c r="G44" s="213">
        <v>2206</v>
      </c>
      <c r="I44" s="88"/>
      <c r="J44" s="88"/>
      <c r="K44" s="88"/>
      <c r="L44" s="88"/>
      <c r="M44" s="88"/>
      <c r="N44" s="88"/>
    </row>
    <row r="45" spans="1:15" ht="15.75" hidden="1" customHeight="1" x14ac:dyDescent="0.2">
      <c r="A45" s="236" t="s">
        <v>361</v>
      </c>
      <c r="B45" s="211">
        <v>3</v>
      </c>
      <c r="C45" s="212">
        <f t="shared" si="15"/>
        <v>554</v>
      </c>
      <c r="D45" s="213">
        <v>557</v>
      </c>
      <c r="E45" s="211">
        <v>7</v>
      </c>
      <c r="F45" s="212">
        <f t="shared" si="16"/>
        <v>546</v>
      </c>
      <c r="G45" s="213">
        <v>553</v>
      </c>
      <c r="I45" s="88"/>
      <c r="J45" s="88"/>
      <c r="K45" s="88"/>
      <c r="L45" s="88"/>
      <c r="M45" s="88"/>
      <c r="N45" s="88"/>
    </row>
    <row r="46" spans="1:15" ht="15.75" hidden="1" customHeight="1" x14ac:dyDescent="0.2">
      <c r="A46" s="237" t="s">
        <v>353</v>
      </c>
      <c r="B46" s="211">
        <v>83</v>
      </c>
      <c r="C46" s="212">
        <f t="shared" si="15"/>
        <v>2279</v>
      </c>
      <c r="D46" s="213">
        <v>2362</v>
      </c>
      <c r="E46" s="211">
        <v>90</v>
      </c>
      <c r="F46" s="212">
        <f t="shared" si="16"/>
        <v>2281</v>
      </c>
      <c r="G46" s="213">
        <v>2371</v>
      </c>
      <c r="I46" s="88"/>
      <c r="J46" s="88"/>
      <c r="K46" s="88"/>
      <c r="L46" s="88"/>
      <c r="M46" s="88"/>
      <c r="N46" s="88"/>
    </row>
    <row r="47" spans="1:15" ht="15.75" hidden="1" customHeight="1" x14ac:dyDescent="0.2">
      <c r="A47" s="238" t="s">
        <v>76</v>
      </c>
      <c r="B47" s="211">
        <v>27</v>
      </c>
      <c r="C47" s="212">
        <f t="shared" si="15"/>
        <v>513</v>
      </c>
      <c r="D47" s="213">
        <v>540</v>
      </c>
      <c r="E47" s="211">
        <v>23</v>
      </c>
      <c r="F47" s="212">
        <f t="shared" si="16"/>
        <v>531</v>
      </c>
      <c r="G47" s="213">
        <v>554</v>
      </c>
      <c r="I47" s="88"/>
      <c r="J47" s="88"/>
      <c r="K47" s="88"/>
      <c r="L47" s="88"/>
      <c r="M47" s="88"/>
      <c r="N47" s="88"/>
    </row>
    <row r="48" spans="1:15" ht="15.75" hidden="1" customHeight="1" x14ac:dyDescent="0.2">
      <c r="A48" s="236" t="s">
        <v>358</v>
      </c>
      <c r="B48" s="211">
        <v>62</v>
      </c>
      <c r="C48" s="212">
        <f t="shared" si="15"/>
        <v>4616</v>
      </c>
      <c r="D48" s="213">
        <v>4678</v>
      </c>
      <c r="E48" s="211">
        <v>100</v>
      </c>
      <c r="F48" s="212">
        <f t="shared" si="16"/>
        <v>4583</v>
      </c>
      <c r="G48" s="213">
        <v>4683</v>
      </c>
      <c r="I48" s="88"/>
      <c r="J48" s="88"/>
      <c r="K48" s="88"/>
      <c r="L48" s="88"/>
      <c r="M48" s="88"/>
      <c r="N48" s="88"/>
    </row>
    <row r="49" spans="1:30" ht="15.75" hidden="1" customHeight="1" x14ac:dyDescent="0.2">
      <c r="A49" s="239" t="s">
        <v>359</v>
      </c>
      <c r="B49" s="211">
        <v>0</v>
      </c>
      <c r="C49" s="212">
        <f t="shared" si="15"/>
        <v>266</v>
      </c>
      <c r="D49" s="213">
        <v>266</v>
      </c>
      <c r="E49" s="211">
        <v>0</v>
      </c>
      <c r="F49" s="212">
        <f t="shared" si="16"/>
        <v>263</v>
      </c>
      <c r="G49" s="213">
        <v>263</v>
      </c>
      <c r="I49" s="88"/>
      <c r="J49" s="88"/>
      <c r="K49" s="88"/>
      <c r="L49" s="88"/>
      <c r="M49" s="88"/>
      <c r="N49" s="88"/>
    </row>
    <row r="50" spans="1:30" ht="15.75" hidden="1" customHeight="1" x14ac:dyDescent="0.2">
      <c r="A50" s="185">
        <f>COUNT(B41:B49)</f>
        <v>9</v>
      </c>
      <c r="B50" s="214">
        <f t="shared" ref="B50:G50" si="17">SUM(B41:B49)</f>
        <v>223</v>
      </c>
      <c r="C50" s="214">
        <f t="shared" si="17"/>
        <v>17138</v>
      </c>
      <c r="D50" s="214">
        <f t="shared" si="17"/>
        <v>17361</v>
      </c>
      <c r="E50" s="214">
        <f t="shared" si="17"/>
        <v>282</v>
      </c>
      <c r="F50" s="214">
        <f t="shared" si="17"/>
        <v>23352</v>
      </c>
      <c r="G50" s="214">
        <f t="shared" si="17"/>
        <v>23634</v>
      </c>
      <c r="I50" s="88"/>
      <c r="J50" s="88"/>
      <c r="K50" s="88"/>
      <c r="L50" s="88"/>
      <c r="M50" s="88"/>
      <c r="N50" s="88"/>
    </row>
    <row r="51" spans="1:30" s="8" customFormat="1" ht="15.75" hidden="1" customHeight="1" x14ac:dyDescent="0.2">
      <c r="A51" s="171"/>
      <c r="B51" s="226"/>
      <c r="C51" s="227"/>
      <c r="D51" s="228"/>
      <c r="E51" s="226"/>
      <c r="F51" s="227"/>
      <c r="G51" s="228"/>
      <c r="I51" s="88"/>
      <c r="J51" s="88"/>
      <c r="K51" s="88"/>
      <c r="L51" s="88"/>
      <c r="M51" s="88"/>
      <c r="N51" s="88"/>
    </row>
    <row r="52" spans="1:30" s="8" customFormat="1" ht="15.75" hidden="1" customHeight="1" x14ac:dyDescent="0.2">
      <c r="A52" s="171"/>
      <c r="B52" s="226"/>
      <c r="C52" s="227"/>
      <c r="D52" s="228"/>
      <c r="E52" s="226"/>
      <c r="F52" s="227"/>
      <c r="G52" s="228"/>
      <c r="I52" s="88"/>
      <c r="J52" s="88"/>
      <c r="K52" s="88"/>
      <c r="L52" s="88"/>
      <c r="M52" s="88"/>
      <c r="N52" s="88"/>
    </row>
    <row r="53" spans="1:30" s="8" customFormat="1" ht="15.75" hidden="1" customHeight="1" x14ac:dyDescent="0.2">
      <c r="A53" s="171"/>
      <c r="B53" s="226"/>
      <c r="C53" s="227"/>
      <c r="D53" s="228"/>
      <c r="E53" s="226"/>
      <c r="F53" s="227"/>
      <c r="G53" s="228"/>
      <c r="I53" s="88"/>
      <c r="J53" s="88"/>
      <c r="K53" s="88"/>
      <c r="L53" s="88"/>
      <c r="M53" s="88"/>
      <c r="N53" s="88"/>
    </row>
    <row r="54" spans="1:30" s="8" customFormat="1" ht="15.75" hidden="1" customHeight="1" x14ac:dyDescent="0.2">
      <c r="A54" s="218"/>
      <c r="B54" s="229"/>
      <c r="C54" s="229"/>
      <c r="D54" s="229"/>
      <c r="E54" s="229"/>
      <c r="F54" s="229"/>
      <c r="G54" s="229"/>
      <c r="I54" s="88"/>
      <c r="J54" s="88"/>
      <c r="K54" s="88"/>
      <c r="L54" s="88"/>
      <c r="M54" s="88"/>
      <c r="N54" s="88"/>
    </row>
    <row r="55" spans="1:30" s="8" customFormat="1" ht="15.75" hidden="1" customHeight="1" x14ac:dyDescent="0.2">
      <c r="A55" s="171"/>
      <c r="B55" s="215"/>
      <c r="C55" s="216"/>
      <c r="D55" s="217"/>
      <c r="E55" s="215"/>
      <c r="F55" s="216"/>
      <c r="G55" s="217"/>
      <c r="I55" s="88"/>
      <c r="J55" s="88"/>
      <c r="K55" s="88"/>
      <c r="L55" s="88"/>
      <c r="M55" s="88"/>
      <c r="N55" s="88"/>
    </row>
    <row r="56" spans="1:30" s="8" customFormat="1" ht="15.75" hidden="1" customHeight="1" x14ac:dyDescent="0.2">
      <c r="A56" s="171"/>
      <c r="B56" s="215"/>
      <c r="C56" s="216"/>
      <c r="D56" s="217"/>
      <c r="E56" s="215"/>
      <c r="F56" s="216"/>
      <c r="G56" s="217"/>
      <c r="I56" s="88"/>
      <c r="J56" s="88"/>
      <c r="K56" s="88"/>
      <c r="L56" s="88"/>
      <c r="M56" s="88"/>
      <c r="N56" s="88"/>
    </row>
    <row r="57" spans="1:30" s="8" customFormat="1" ht="15.75" hidden="1" customHeight="1" x14ac:dyDescent="0.2">
      <c r="A57" s="171"/>
      <c r="B57" s="215"/>
      <c r="C57" s="216"/>
      <c r="D57" s="217"/>
      <c r="E57" s="215"/>
      <c r="F57" s="216"/>
      <c r="G57" s="217"/>
      <c r="I57" s="88"/>
      <c r="J57" s="88"/>
      <c r="K57" s="88"/>
      <c r="L57" s="88"/>
      <c r="M57" s="88"/>
      <c r="N57" s="88"/>
    </row>
    <row r="58" spans="1:30" s="8" customFormat="1" ht="15.75" hidden="1" customHeight="1" x14ac:dyDescent="0.2">
      <c r="A58" s="171"/>
      <c r="B58" s="215"/>
      <c r="C58" s="216"/>
      <c r="D58" s="217"/>
      <c r="E58" s="215"/>
      <c r="F58" s="216"/>
      <c r="G58" s="217"/>
      <c r="I58" s="88"/>
      <c r="J58" s="88"/>
      <c r="K58" s="88"/>
      <c r="M58" s="88"/>
      <c r="N58" s="88"/>
      <c r="O58" s="88"/>
      <c r="Q58" s="88"/>
      <c r="R58" s="88"/>
      <c r="S58" s="88"/>
      <c r="U58" s="88"/>
      <c r="V58" s="88"/>
      <c r="W58" s="88"/>
      <c r="Y58" s="88"/>
      <c r="Z58" s="88"/>
      <c r="AA58" s="88"/>
      <c r="AC58" s="88"/>
      <c r="AD58" s="88"/>
    </row>
    <row r="59" spans="1:30" s="8" customFormat="1" ht="15.75" hidden="1" customHeight="1" x14ac:dyDescent="0.2">
      <c r="A59" s="218"/>
      <c r="B59" s="219"/>
      <c r="C59" s="219"/>
      <c r="D59" s="219"/>
      <c r="E59" s="219"/>
      <c r="F59" s="219"/>
      <c r="G59" s="219"/>
      <c r="I59" s="220"/>
      <c r="K59" s="88"/>
      <c r="M59" s="220"/>
      <c r="O59" s="88"/>
      <c r="Q59" s="220"/>
      <c r="S59" s="88"/>
      <c r="U59" s="220"/>
      <c r="W59" s="88"/>
      <c r="Y59" s="220"/>
      <c r="AA59" s="88"/>
      <c r="AC59" s="220"/>
    </row>
    <row r="60" spans="1:30" ht="15.75" hidden="1" customHeight="1" x14ac:dyDescent="0.2">
      <c r="A60" s="20"/>
      <c r="C60" s="95"/>
      <c r="D60" s="96"/>
      <c r="E60" s="96"/>
      <c r="F60" s="97"/>
      <c r="G60" s="98"/>
      <c r="I60" s="94"/>
      <c r="K60" s="88"/>
      <c r="M60" s="94"/>
      <c r="O60" s="88"/>
      <c r="Q60" s="94"/>
      <c r="S60" s="88"/>
      <c r="U60" s="94"/>
      <c r="W60" s="88"/>
      <c r="Y60" s="94"/>
      <c r="AA60" s="88"/>
      <c r="AC60" s="94"/>
    </row>
    <row r="61" spans="1:30" ht="15.75" customHeight="1" x14ac:dyDescent="0.2">
      <c r="K61" s="88"/>
      <c r="O61" s="88"/>
      <c r="S61" s="88"/>
      <c r="W61" s="88"/>
      <c r="AA61" s="88"/>
    </row>
    <row r="62" spans="1:30" ht="15.75" customHeight="1" thickBot="1" x14ac:dyDescent="0.25"/>
    <row r="63" spans="1:30" ht="28.5" customHeight="1" thickBot="1" x14ac:dyDescent="0.25">
      <c r="A63" s="99"/>
      <c r="B63" s="100" t="s">
        <v>37</v>
      </c>
      <c r="C63" s="101">
        <v>1.1798597639770838E-2</v>
      </c>
      <c r="D63" s="367" t="s">
        <v>38</v>
      </c>
      <c r="E63" s="368"/>
      <c r="F63" s="369"/>
    </row>
    <row r="64" spans="1:30" ht="28.5" customHeight="1" thickBot="1" x14ac:dyDescent="0.25">
      <c r="A64" s="103">
        <f>I29</f>
        <v>3.3635624563452533E-3</v>
      </c>
      <c r="B64" s="104" t="s">
        <v>80</v>
      </c>
      <c r="C64" s="99"/>
      <c r="D64" s="105" t="s">
        <v>39</v>
      </c>
      <c r="E64" s="106" t="s">
        <v>40</v>
      </c>
      <c r="F64" s="105" t="s">
        <v>41</v>
      </c>
    </row>
    <row r="65" spans="1:7" ht="28.5" customHeight="1" thickBot="1" x14ac:dyDescent="0.25">
      <c r="A65" s="107">
        <f>E29</f>
        <v>3.5077682644224906</v>
      </c>
      <c r="B65" s="108" t="s">
        <v>42</v>
      </c>
      <c r="C65" s="109"/>
      <c r="D65" s="110">
        <v>0.85775178096249483</v>
      </c>
      <c r="E65" s="111">
        <v>0.71985224288728666</v>
      </c>
      <c r="F65" s="112">
        <v>1.0220682438847835</v>
      </c>
      <c r="G65" s="109"/>
    </row>
    <row r="66" spans="1:7" ht="28.5" hidden="1" customHeight="1" x14ac:dyDescent="0.2">
      <c r="A66" s="113"/>
      <c r="B66" s="104"/>
      <c r="C66" s="99"/>
      <c r="D66" s="99"/>
      <c r="E66" s="99"/>
      <c r="F66" s="99"/>
      <c r="G66" s="99"/>
    </row>
    <row r="67" spans="1:7" ht="28.5" hidden="1" customHeight="1" x14ac:dyDescent="0.2">
      <c r="A67" s="113"/>
      <c r="B67" s="114" t="s">
        <v>43</v>
      </c>
      <c r="C67" s="115"/>
      <c r="D67" s="116">
        <f>C63*D65</f>
        <v>1.0120268138373325E-2</v>
      </c>
      <c r="E67" s="117">
        <f>C63*E65</f>
        <v>8.4932469739136852E-3</v>
      </c>
      <c r="F67" s="118">
        <f>C63*F65</f>
        <v>1.205897196998373E-2</v>
      </c>
      <c r="G67" s="99"/>
    </row>
    <row r="68" spans="1:7" ht="28.5" hidden="1" customHeight="1" x14ac:dyDescent="0.2">
      <c r="A68" s="113"/>
      <c r="B68" s="104"/>
      <c r="C68" s="99"/>
      <c r="D68" s="99"/>
      <c r="E68" s="99"/>
      <c r="F68" s="99"/>
      <c r="G68" s="99"/>
    </row>
    <row r="69" spans="1:7" ht="28.5" hidden="1" customHeight="1" x14ac:dyDescent="0.2">
      <c r="A69" s="113"/>
      <c r="B69" s="119"/>
      <c r="C69" s="120" t="s">
        <v>22</v>
      </c>
      <c r="D69" s="121">
        <f>C63-D67</f>
        <v>1.678329501397513E-3</v>
      </c>
      <c r="E69" s="122">
        <f>C63-F67</f>
        <v>-2.6037433021289247E-4</v>
      </c>
      <c r="F69" s="123">
        <f>C63-E67</f>
        <v>3.3053506658571527E-3</v>
      </c>
      <c r="G69" s="99"/>
    </row>
    <row r="70" spans="1:7" ht="28.5" hidden="1" customHeight="1" x14ac:dyDescent="0.2">
      <c r="A70" s="113"/>
      <c r="B70" s="124"/>
      <c r="C70" s="125" t="s">
        <v>23</v>
      </c>
      <c r="D70" s="126">
        <f>1/D69</f>
        <v>595.83055601854051</v>
      </c>
      <c r="E70" s="127">
        <f>1/F69</f>
        <v>302.53976085792311</v>
      </c>
      <c r="F70" s="128">
        <f>1/E69</f>
        <v>-3840.6243779191291</v>
      </c>
      <c r="G70" s="99"/>
    </row>
    <row r="71" spans="1:7" ht="28.5" hidden="1" customHeight="1" x14ac:dyDescent="0.2">
      <c r="A71" s="113"/>
      <c r="B71" s="104"/>
      <c r="C71" s="109"/>
      <c r="D71" s="109"/>
      <c r="E71" s="109"/>
      <c r="F71" s="109"/>
      <c r="G71" s="99"/>
    </row>
    <row r="72" spans="1:7" ht="28.5" hidden="1" customHeight="1" x14ac:dyDescent="0.2">
      <c r="A72" s="113"/>
      <c r="B72" s="129" t="s">
        <v>44</v>
      </c>
      <c r="C72" s="130" t="s">
        <v>45</v>
      </c>
      <c r="D72" s="131">
        <f>D70</f>
        <v>595.83055601854051</v>
      </c>
      <c r="E72" s="131">
        <f>E70</f>
        <v>302.53976085792311</v>
      </c>
      <c r="F72" s="131">
        <f>F70</f>
        <v>-3840.6243779191291</v>
      </c>
      <c r="G72" s="99"/>
    </row>
    <row r="73" spans="1:7" ht="28.5" hidden="1" customHeight="1" x14ac:dyDescent="0.2">
      <c r="A73" s="113"/>
      <c r="B73" s="132"/>
      <c r="C73" s="133" t="s">
        <v>46</v>
      </c>
      <c r="D73" s="134">
        <f>(1-C63)*D70</f>
        <v>588.80059102659675</v>
      </c>
      <c r="E73" s="134">
        <f>(1-C63)*E70</f>
        <v>298.97021594952798</v>
      </c>
      <c r="F73" s="134">
        <f>(1-C63)*F70</f>
        <v>-3795.3103961985662</v>
      </c>
      <c r="G73" s="135"/>
    </row>
    <row r="74" spans="1:7" ht="28.5" hidden="1" customHeight="1" x14ac:dyDescent="0.2">
      <c r="A74" s="113"/>
      <c r="B74" s="136"/>
      <c r="C74" s="137" t="s">
        <v>47</v>
      </c>
      <c r="D74" s="138">
        <f>D70*D69</f>
        <v>1</v>
      </c>
      <c r="E74" s="138">
        <f>E70*F69</f>
        <v>0.99999999999999989</v>
      </c>
      <c r="F74" s="138">
        <f>F70*E69</f>
        <v>1</v>
      </c>
      <c r="G74" s="135"/>
    </row>
    <row r="75" spans="1:7" ht="28.5" hidden="1" customHeight="1" x14ac:dyDescent="0.2">
      <c r="A75" s="113"/>
      <c r="B75" s="139"/>
      <c r="C75" s="140" t="s">
        <v>48</v>
      </c>
      <c r="D75" s="141">
        <f>(C63-D69)*D70</f>
        <v>6.0299649919436984</v>
      </c>
      <c r="E75" s="141">
        <f>(C63-F69)*E70</f>
        <v>2.5695449083951254</v>
      </c>
      <c r="F75" s="141">
        <f>(C63-E69)*F70</f>
        <v>-46.313981720562978</v>
      </c>
      <c r="G75" s="135"/>
    </row>
    <row r="76" spans="1:7" ht="28.5" hidden="1" customHeight="1" x14ac:dyDescent="0.2">
      <c r="A76" s="113"/>
      <c r="B76" s="142"/>
      <c r="C76" s="143"/>
      <c r="D76" s="144"/>
      <c r="E76" s="144"/>
      <c r="F76" s="144"/>
      <c r="G76" s="135"/>
    </row>
    <row r="77" spans="1:7" ht="28.5" hidden="1" customHeight="1" x14ac:dyDescent="0.2">
      <c r="A77" s="113"/>
      <c r="B77" s="129" t="s">
        <v>49</v>
      </c>
      <c r="C77" s="130" t="s">
        <v>50</v>
      </c>
      <c r="D77" s="131">
        <f>D70</f>
        <v>595.83055601854051</v>
      </c>
      <c r="E77" s="131">
        <f>E70</f>
        <v>302.53976085792311</v>
      </c>
      <c r="F77" s="131">
        <f>F70</f>
        <v>-3840.6243779191291</v>
      </c>
      <c r="G77" s="135"/>
    </row>
    <row r="78" spans="1:7" ht="28.5" hidden="1" customHeight="1" x14ac:dyDescent="0.2">
      <c r="A78" s="113"/>
      <c r="B78" s="132"/>
      <c r="C78" s="145" t="s">
        <v>46</v>
      </c>
      <c r="D78" s="134">
        <f>ABS((1-(C63-D69))*D70)</f>
        <v>589.80059102659686</v>
      </c>
      <c r="E78" s="134">
        <f>ABS((1-(C63-F69))*E70)</f>
        <v>299.97021594952798</v>
      </c>
      <c r="F78" s="134">
        <f>ABS((1-(C63-E69))*F70)</f>
        <v>3794.3103961985662</v>
      </c>
      <c r="G78" s="99"/>
    </row>
    <row r="79" spans="1:7" ht="28.5" hidden="1" customHeight="1" x14ac:dyDescent="0.2">
      <c r="A79" s="113"/>
      <c r="B79" s="146"/>
      <c r="C79" s="147" t="s">
        <v>51</v>
      </c>
      <c r="D79" s="148">
        <f>D70*D69</f>
        <v>1</v>
      </c>
      <c r="E79" s="148">
        <f>E70*F69</f>
        <v>0.99999999999999989</v>
      </c>
      <c r="F79" s="148">
        <f>F70*E69</f>
        <v>1</v>
      </c>
      <c r="G79" s="99"/>
    </row>
    <row r="80" spans="1:7" ht="28.5" hidden="1" customHeight="1" x14ac:dyDescent="0.2">
      <c r="A80" s="113"/>
      <c r="B80" s="149"/>
      <c r="C80" s="140" t="s">
        <v>52</v>
      </c>
      <c r="D80" s="141">
        <f>ABS(C63*D70)</f>
        <v>7.0299649919436984</v>
      </c>
      <c r="E80" s="141">
        <f>ABS(C63*E70)</f>
        <v>3.5695449083951254</v>
      </c>
      <c r="F80" s="141">
        <f>ABS(C63*F70)</f>
        <v>45.313981720562978</v>
      </c>
      <c r="G80" s="99"/>
    </row>
    <row r="81" spans="1:7" ht="28.5" hidden="1" customHeight="1" x14ac:dyDescent="0.2">
      <c r="A81" s="113"/>
      <c r="B81" s="150"/>
      <c r="C81" s="151"/>
      <c r="D81" s="152"/>
      <c r="E81" s="153"/>
      <c r="F81" s="152"/>
      <c r="G81" s="154"/>
    </row>
    <row r="82" spans="1:7" ht="28.5" hidden="1" customHeight="1" x14ac:dyDescent="0.2">
      <c r="A82" s="113"/>
      <c r="B82" s="155" t="s">
        <v>53</v>
      </c>
      <c r="C82" s="156"/>
      <c r="D82" s="156"/>
      <c r="E82" s="157">
        <f>ROUND(D65,2)</f>
        <v>0.86</v>
      </c>
      <c r="F82" s="158">
        <f>ROUND(D69,4)</f>
        <v>1.6999999999999999E-3</v>
      </c>
      <c r="G82" s="159">
        <f>ROUND(D70,0)</f>
        <v>596</v>
      </c>
    </row>
    <row r="83" spans="1:7" ht="28.5" hidden="1" customHeight="1" x14ac:dyDescent="0.2">
      <c r="A83" s="113"/>
      <c r="B83" s="160" t="s">
        <v>54</v>
      </c>
      <c r="C83" s="161">
        <f>ROUND(D67,4)</f>
        <v>1.01E-2</v>
      </c>
      <c r="D83" s="162">
        <f>ROUND(C63,4)</f>
        <v>1.18E-2</v>
      </c>
      <c r="E83" s="163">
        <f>ROUND(E65,2)</f>
        <v>0.72</v>
      </c>
      <c r="F83" s="164">
        <f>ROUND(E69,4)</f>
        <v>-2.9999999999999997E-4</v>
      </c>
      <c r="G83" s="165">
        <f>ROUND(E70,0)</f>
        <v>303</v>
      </c>
    </row>
    <row r="84" spans="1:7" ht="28.5" hidden="1" customHeight="1" x14ac:dyDescent="0.2">
      <c r="A84" s="113"/>
      <c r="B84" s="160" t="s">
        <v>55</v>
      </c>
      <c r="C84" s="166"/>
      <c r="D84" s="166"/>
      <c r="E84" s="163">
        <f>ROUND(F65,2)</f>
        <v>1.02</v>
      </c>
      <c r="F84" s="164">
        <f>ROUND(F69,4)</f>
        <v>3.3E-3</v>
      </c>
      <c r="G84" s="165">
        <f>ROUND(F70,0)</f>
        <v>-3841</v>
      </c>
    </row>
    <row r="85" spans="1:7" ht="28.5" hidden="1" customHeight="1" x14ac:dyDescent="0.2">
      <c r="A85" s="113"/>
      <c r="B85" s="160" t="s">
        <v>56</v>
      </c>
      <c r="C85" s="167" t="s">
        <v>57</v>
      </c>
      <c r="D85" s="167" t="s">
        <v>58</v>
      </c>
      <c r="E85" s="168" t="s">
        <v>59</v>
      </c>
      <c r="F85" s="168" t="s">
        <v>60</v>
      </c>
      <c r="G85" s="167" t="s">
        <v>23</v>
      </c>
    </row>
    <row r="86" spans="1:7" ht="28.5" hidden="1" customHeight="1" x14ac:dyDescent="0.2">
      <c r="A86" s="113"/>
      <c r="B86" s="169" t="s">
        <v>61</v>
      </c>
      <c r="C86" s="167" t="str">
        <f>CONCATENATE(C83*100,B85)</f>
        <v>1,01%</v>
      </c>
      <c r="D86" s="167" t="str">
        <f>CONCATENATE(D83*100,B85)</f>
        <v>1,18%</v>
      </c>
      <c r="E86" s="167" t="str">
        <f>CONCATENATE(E82," ",B82,E83,B83,E84,B84)</f>
        <v>0,86 (0,72-1,02)</v>
      </c>
      <c r="F86" s="167" t="str">
        <f>CONCATENATE(F82*100,B85," ",B82,F83*100,B85," ",B86," ",F84*100,B85,B84)</f>
        <v>0,17% (-0,03% a 0,33%)</v>
      </c>
      <c r="G86" s="167" t="str">
        <f>CONCATENATE(G82," ",B82,G83," ",B86," ",G84,B84)</f>
        <v>596 (303 a -3841)</v>
      </c>
    </row>
    <row r="87" spans="1:7" ht="28.5" hidden="1" customHeight="1" x14ac:dyDescent="0.2">
      <c r="A87" s="170"/>
      <c r="B87" s="171"/>
      <c r="C87" s="172"/>
      <c r="D87" s="172"/>
      <c r="E87" s="172"/>
      <c r="F87" s="172"/>
      <c r="G87" s="172"/>
    </row>
    <row r="88" spans="1:7" ht="28.5" customHeight="1" x14ac:dyDescent="0.2">
      <c r="A88" s="103">
        <f>A64*A65</f>
        <v>1.1798597639770838E-2</v>
      </c>
      <c r="B88" s="104" t="s">
        <v>62</v>
      </c>
      <c r="C88" s="99"/>
      <c r="D88" s="99"/>
      <c r="E88" s="99"/>
      <c r="F88" s="99"/>
      <c r="G88" s="99"/>
    </row>
    <row r="89" spans="1:7" ht="28.5" customHeight="1" x14ac:dyDescent="0.2">
      <c r="A89" s="173"/>
      <c r="B89" s="99"/>
      <c r="C89" s="174" t="s">
        <v>63</v>
      </c>
      <c r="D89" s="174" t="s">
        <v>58</v>
      </c>
      <c r="E89" s="174" t="s">
        <v>59</v>
      </c>
      <c r="F89" s="174" t="s">
        <v>22</v>
      </c>
      <c r="G89" s="174" t="s">
        <v>23</v>
      </c>
    </row>
    <row r="90" spans="1:7" ht="28.5" customHeight="1" x14ac:dyDescent="0.2">
      <c r="A90" s="175"/>
      <c r="B90" s="176"/>
      <c r="C90" s="177" t="str">
        <f>C86</f>
        <v>1,01%</v>
      </c>
      <c r="D90" s="177" t="str">
        <f>D86</f>
        <v>1,18%</v>
      </c>
      <c r="E90" s="177" t="str">
        <f>E86</f>
        <v>0,86 (0,72-1,02)</v>
      </c>
      <c r="F90" s="177" t="str">
        <f>F86</f>
        <v>0,17% (-0,03% a 0,33%)</v>
      </c>
      <c r="G90" s="177" t="str">
        <f>G86</f>
        <v>596 (303 a -3841)</v>
      </c>
    </row>
    <row r="91" spans="1:7" ht="12" customHeight="1" x14ac:dyDescent="0.2"/>
  </sheetData>
  <mergeCells count="23">
    <mergeCell ref="K3:L3"/>
    <mergeCell ref="A17:O17"/>
    <mergeCell ref="D63:F63"/>
    <mergeCell ref="A20:A28"/>
    <mergeCell ref="L18:O18"/>
    <mergeCell ref="B31:I31"/>
    <mergeCell ref="A32:A33"/>
    <mergeCell ref="B39:D39"/>
    <mergeCell ref="E39:G39"/>
    <mergeCell ref="F18:F19"/>
    <mergeCell ref="G18:G19"/>
    <mergeCell ref="H18:H19"/>
    <mergeCell ref="I18:I19"/>
    <mergeCell ref="J18:J19"/>
    <mergeCell ref="K18:K19"/>
    <mergeCell ref="A18:A19"/>
    <mergeCell ref="D18:D19"/>
    <mergeCell ref="E18:E19"/>
    <mergeCell ref="B3:D3"/>
    <mergeCell ref="E3:F3"/>
    <mergeCell ref="H3:J3"/>
    <mergeCell ref="B18:B19"/>
    <mergeCell ref="C18:C19"/>
  </mergeCells>
  <pageMargins left="0.7" right="0.7" top="0.75" bottom="0.75" header="0.3" footer="0.3"/>
  <ignoredErrors>
    <ignoredError sqref="G14" formula="1"/>
    <ignoredError sqref="J32:K33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opLeftCell="A12" zoomScale="80" zoomScaleNormal="80" workbookViewId="0">
      <selection activeCell="B24" sqref="B24"/>
    </sheetView>
  </sheetViews>
  <sheetFormatPr baseColWidth="10" defaultColWidth="16" defaultRowHeight="28.5" customHeight="1" x14ac:dyDescent="0.2"/>
  <cols>
    <col min="1" max="1" width="27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.5703125" style="1" customWidth="1"/>
    <col min="8" max="8" width="15.28515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0.5703125" style="1" customWidth="1"/>
    <col min="15" max="15" width="16.7109375" style="1" customWidth="1"/>
    <col min="16" max="16" width="16" style="1"/>
    <col min="17" max="17" width="13.85546875" style="1" hidden="1" customWidth="1"/>
    <col min="18" max="18" width="0" style="1" hidden="1" customWidth="1"/>
    <col min="19" max="19" width="34.85546875" style="1" customWidth="1"/>
    <col min="20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28" ht="11.25" hidden="1" customHeight="1" x14ac:dyDescent="0.25">
      <c r="S1" s="3"/>
      <c r="T1"/>
      <c r="U1"/>
      <c r="V1"/>
      <c r="W1"/>
      <c r="X1"/>
      <c r="Y1"/>
      <c r="Z1"/>
      <c r="AA1"/>
      <c r="AB1"/>
    </row>
    <row r="2" spans="1:28" ht="30" hidden="1" customHeight="1" x14ac:dyDescent="0.25">
      <c r="A2" s="4" t="s">
        <v>398</v>
      </c>
      <c r="B2" s="5"/>
      <c r="C2" s="5"/>
      <c r="O2" s="6"/>
      <c r="P2" s="7"/>
      <c r="Q2" s="8"/>
      <c r="S2" s="3"/>
      <c r="T2"/>
      <c r="U2"/>
      <c r="V2"/>
      <c r="W2"/>
      <c r="X2"/>
      <c r="Y2"/>
      <c r="Z2"/>
      <c r="AA2"/>
      <c r="AB2"/>
    </row>
    <row r="3" spans="1:28" ht="30" hidden="1" customHeight="1" x14ac:dyDescent="0.25">
      <c r="A3" s="9"/>
      <c r="B3" s="384" t="s">
        <v>0</v>
      </c>
      <c r="C3" s="385"/>
      <c r="D3" s="386"/>
      <c r="E3" s="384" t="s">
        <v>1</v>
      </c>
      <c r="F3" s="386"/>
      <c r="G3" s="10" t="s">
        <v>2</v>
      </c>
      <c r="H3" s="384" t="s">
        <v>3</v>
      </c>
      <c r="I3" s="385"/>
      <c r="J3" s="386"/>
      <c r="K3" s="384" t="s">
        <v>4</v>
      </c>
      <c r="L3" s="386"/>
      <c r="M3" s="10" t="s">
        <v>5</v>
      </c>
      <c r="N3" s="7"/>
      <c r="S3" s="3"/>
      <c r="T3" s="3"/>
      <c r="U3"/>
      <c r="V3"/>
      <c r="W3"/>
      <c r="X3"/>
      <c r="Y3"/>
      <c r="Z3"/>
      <c r="AA3"/>
      <c r="AB3"/>
    </row>
    <row r="4" spans="1:28" ht="30" hidden="1" customHeight="1" x14ac:dyDescent="0.25">
      <c r="A4" s="9" t="s">
        <v>6</v>
      </c>
      <c r="B4" s="11" t="s">
        <v>68</v>
      </c>
      <c r="C4" s="12" t="s">
        <v>390</v>
      </c>
      <c r="D4" s="11" t="s">
        <v>7</v>
      </c>
      <c r="E4" s="12" t="s">
        <v>68</v>
      </c>
      <c r="F4" s="12" t="s">
        <v>390</v>
      </c>
      <c r="G4" s="13" t="s">
        <v>8</v>
      </c>
      <c r="H4" s="14" t="s">
        <v>68</v>
      </c>
      <c r="I4" s="15" t="s">
        <v>390</v>
      </c>
      <c r="J4" s="14" t="s">
        <v>7</v>
      </c>
      <c r="K4" s="11" t="s">
        <v>68</v>
      </c>
      <c r="L4" s="12" t="s">
        <v>390</v>
      </c>
      <c r="M4" s="13" t="s">
        <v>8</v>
      </c>
      <c r="N4" s="7"/>
      <c r="O4" s="1" t="s">
        <v>9</v>
      </c>
      <c r="P4" s="1" t="s">
        <v>9</v>
      </c>
      <c r="S4" s="3"/>
      <c r="T4" s="3"/>
      <c r="U4"/>
      <c r="V4"/>
      <c r="W4"/>
      <c r="X4"/>
      <c r="Y4"/>
      <c r="Z4"/>
      <c r="AA4"/>
      <c r="AB4"/>
    </row>
    <row r="5" spans="1:28" ht="18" hidden="1" customHeight="1" x14ac:dyDescent="0.25">
      <c r="A5" s="241" t="s">
        <v>368</v>
      </c>
      <c r="B5" s="187">
        <v>42</v>
      </c>
      <c r="C5" s="187">
        <v>35</v>
      </c>
      <c r="D5" s="188">
        <f t="shared" ref="D5:D9" si="0">B5+C5</f>
        <v>77</v>
      </c>
      <c r="E5" s="191">
        <v>7</v>
      </c>
      <c r="F5" s="191">
        <v>2</v>
      </c>
      <c r="G5" s="189">
        <v>3.45</v>
      </c>
      <c r="H5" s="192">
        <f t="shared" ref="H5:H9" si="1">B5*G5</f>
        <v>144.9</v>
      </c>
      <c r="I5" s="192">
        <f t="shared" ref="I5:I9" si="2">C5*G5</f>
        <v>120.75</v>
      </c>
      <c r="J5" s="192">
        <f>H5+I5</f>
        <v>265.64999999999998</v>
      </c>
      <c r="K5" s="16">
        <f>E5/H5</f>
        <v>4.8309178743961352E-2</v>
      </c>
      <c r="L5" s="16">
        <f>F5/I5</f>
        <v>1.6563146997929608E-2</v>
      </c>
      <c r="M5" s="17">
        <v>55.7</v>
      </c>
      <c r="N5" s="18">
        <f t="shared" ref="N5:N9" si="3">M5*D5</f>
        <v>4288.9000000000005</v>
      </c>
      <c r="O5" s="19" t="str">
        <f>CONCATENATE(E5," ",$O$4," ",B5)</f>
        <v>7 / 42</v>
      </c>
      <c r="P5" s="19" t="str">
        <f>CONCATENATE(F5," ",$P$4," ",C5)</f>
        <v>2 / 35</v>
      </c>
      <c r="S5" s="3"/>
      <c r="T5" s="3"/>
      <c r="U5"/>
      <c r="V5"/>
      <c r="W5"/>
      <c r="X5"/>
      <c r="Y5"/>
      <c r="Z5"/>
      <c r="AA5"/>
      <c r="AB5"/>
    </row>
    <row r="6" spans="1:28" ht="18" hidden="1" customHeight="1" x14ac:dyDescent="0.25">
      <c r="A6" s="241" t="s">
        <v>373</v>
      </c>
      <c r="B6" s="187">
        <v>432</v>
      </c>
      <c r="C6" s="187">
        <v>408</v>
      </c>
      <c r="D6" s="188">
        <f t="shared" si="0"/>
        <v>840</v>
      </c>
      <c r="E6" s="191">
        <v>268</v>
      </c>
      <c r="F6" s="191">
        <v>286</v>
      </c>
      <c r="G6" s="189">
        <v>6.2</v>
      </c>
      <c r="H6" s="192">
        <f t="shared" si="1"/>
        <v>2678.4</v>
      </c>
      <c r="I6" s="192">
        <f t="shared" si="2"/>
        <v>2529.6</v>
      </c>
      <c r="J6" s="192">
        <f t="shared" ref="J6:J9" si="4">H6+I6</f>
        <v>5208</v>
      </c>
      <c r="K6" s="16">
        <f t="shared" ref="K6:L10" si="5">E6/H6</f>
        <v>0.10005973715651134</v>
      </c>
      <c r="L6" s="16">
        <f t="shared" si="5"/>
        <v>0.11306135357368755</v>
      </c>
      <c r="M6" s="17">
        <v>51.7</v>
      </c>
      <c r="N6" s="18">
        <f t="shared" si="3"/>
        <v>43428</v>
      </c>
      <c r="O6" s="19" t="str">
        <f t="shared" ref="O6:O9" si="6">CONCATENATE(E6," ",$O$4," ",B6)</f>
        <v>268 / 432</v>
      </c>
      <c r="P6" s="19" t="str">
        <f t="shared" ref="P6:P9" si="7">CONCATENATE(F6," ",$P$4," ",C6)</f>
        <v>286 / 408</v>
      </c>
      <c r="S6" s="3"/>
      <c r="T6" s="3"/>
      <c r="U6"/>
      <c r="V6"/>
      <c r="W6"/>
      <c r="X6"/>
      <c r="Y6"/>
      <c r="Z6"/>
      <c r="AA6"/>
      <c r="AB6"/>
    </row>
    <row r="7" spans="1:28" ht="18" hidden="1" customHeight="1" x14ac:dyDescent="0.25">
      <c r="A7" s="241" t="s">
        <v>374</v>
      </c>
      <c r="B7" s="187">
        <v>167</v>
      </c>
      <c r="C7" s="187">
        <v>168</v>
      </c>
      <c r="D7" s="188">
        <f t="shared" si="0"/>
        <v>335</v>
      </c>
      <c r="E7" s="191">
        <v>38</v>
      </c>
      <c r="F7" s="191">
        <v>37</v>
      </c>
      <c r="G7" s="189">
        <v>1.6</v>
      </c>
      <c r="H7" s="192">
        <f t="shared" si="1"/>
        <v>267.2</v>
      </c>
      <c r="I7" s="192">
        <f t="shared" si="2"/>
        <v>268.8</v>
      </c>
      <c r="J7" s="192">
        <f t="shared" si="4"/>
        <v>536</v>
      </c>
      <c r="K7" s="16">
        <f t="shared" si="5"/>
        <v>0.14221556886227546</v>
      </c>
      <c r="L7" s="16">
        <f t="shared" si="5"/>
        <v>0.13764880952380951</v>
      </c>
      <c r="M7" s="17">
        <v>53.9</v>
      </c>
      <c r="N7" s="18">
        <f t="shared" si="3"/>
        <v>18056.5</v>
      </c>
      <c r="O7" s="19" t="str">
        <f t="shared" si="6"/>
        <v>38 / 167</v>
      </c>
      <c r="P7" s="19" t="str">
        <f t="shared" si="7"/>
        <v>37 / 168</v>
      </c>
      <c r="S7" s="3"/>
      <c r="T7" s="3"/>
      <c r="U7"/>
      <c r="V7"/>
      <c r="W7"/>
      <c r="X7"/>
      <c r="Y7"/>
      <c r="Z7"/>
      <c r="AA7"/>
      <c r="AB7"/>
    </row>
    <row r="8" spans="1:28" ht="18" hidden="1" customHeight="1" x14ac:dyDescent="0.25">
      <c r="A8" s="241" t="s">
        <v>378</v>
      </c>
      <c r="B8" s="187">
        <v>2362</v>
      </c>
      <c r="C8" s="187">
        <v>2371</v>
      </c>
      <c r="D8" s="188">
        <f t="shared" si="0"/>
        <v>4733</v>
      </c>
      <c r="E8" s="191">
        <v>59</v>
      </c>
      <c r="F8" s="191">
        <v>58</v>
      </c>
      <c r="G8" s="189">
        <v>4.7</v>
      </c>
      <c r="H8" s="192">
        <f t="shared" si="1"/>
        <v>11101.4</v>
      </c>
      <c r="I8" s="192">
        <f t="shared" si="2"/>
        <v>11143.7</v>
      </c>
      <c r="J8" s="192">
        <f t="shared" si="4"/>
        <v>22245.1</v>
      </c>
      <c r="K8" s="16">
        <f t="shared" si="5"/>
        <v>5.3146449997297637E-3</v>
      </c>
      <c r="L8" s="16">
        <f t="shared" si="5"/>
        <v>5.2047345136714013E-3</v>
      </c>
      <c r="M8" s="17">
        <v>62.2</v>
      </c>
      <c r="N8" s="18">
        <f t="shared" si="3"/>
        <v>294392.60000000003</v>
      </c>
      <c r="O8" s="19" t="str">
        <f t="shared" si="6"/>
        <v>59 / 2362</v>
      </c>
      <c r="P8" s="19" t="str">
        <f t="shared" si="7"/>
        <v>58 / 2371</v>
      </c>
      <c r="S8" s="3"/>
      <c r="T8" s="3"/>
      <c r="U8"/>
      <c r="V8"/>
      <c r="W8"/>
      <c r="X8"/>
      <c r="Y8"/>
      <c r="Z8"/>
      <c r="AA8"/>
      <c r="AB8"/>
    </row>
    <row r="9" spans="1:28" ht="18" hidden="1" customHeight="1" x14ac:dyDescent="0.25">
      <c r="A9" s="241" t="s">
        <v>384</v>
      </c>
      <c r="B9" s="187">
        <v>4678</v>
      </c>
      <c r="C9" s="187">
        <v>4683</v>
      </c>
      <c r="D9" s="188">
        <f t="shared" si="0"/>
        <v>9361</v>
      </c>
      <c r="E9" s="191">
        <v>193</v>
      </c>
      <c r="F9" s="191">
        <v>117</v>
      </c>
      <c r="G9" s="189">
        <v>3.26</v>
      </c>
      <c r="H9" s="192">
        <f t="shared" si="1"/>
        <v>15250.279999999999</v>
      </c>
      <c r="I9" s="192">
        <f t="shared" si="2"/>
        <v>15266.579999999998</v>
      </c>
      <c r="J9" s="192">
        <f t="shared" si="4"/>
        <v>30516.859999999997</v>
      </c>
      <c r="K9" s="16">
        <f t="shared" si="5"/>
        <v>1.2655505341541272E-2</v>
      </c>
      <c r="L9" s="16">
        <f t="shared" si="5"/>
        <v>7.663798964797618E-3</v>
      </c>
      <c r="M9" s="17">
        <v>67.900000000000006</v>
      </c>
      <c r="N9" s="18">
        <f t="shared" si="3"/>
        <v>635611.9</v>
      </c>
      <c r="O9" s="19" t="str">
        <f t="shared" si="6"/>
        <v>193 / 4678</v>
      </c>
      <c r="P9" s="19" t="str">
        <f t="shared" si="7"/>
        <v>117 / 4683</v>
      </c>
      <c r="S9" s="3"/>
      <c r="T9" s="3"/>
      <c r="U9"/>
      <c r="V9"/>
      <c r="W9"/>
      <c r="X9"/>
      <c r="Y9"/>
      <c r="Z9"/>
      <c r="AA9"/>
      <c r="AB9"/>
    </row>
    <row r="10" spans="1:28" ht="18" hidden="1" customHeight="1" x14ac:dyDescent="0.25">
      <c r="A10" s="21">
        <f>COUNT(B5:B9)</f>
        <v>5</v>
      </c>
      <c r="B10" s="186">
        <f>SUM(B5:B9)</f>
        <v>7681</v>
      </c>
      <c r="C10" s="186">
        <f>SUM(C5:C9)</f>
        <v>7665</v>
      </c>
      <c r="D10" s="186">
        <f>SUM(D5:D9)</f>
        <v>15346</v>
      </c>
      <c r="E10" s="186">
        <f>SUM(E5:E9)</f>
        <v>565</v>
      </c>
      <c r="F10" s="186">
        <f>SUM(F5:F9)</f>
        <v>500</v>
      </c>
      <c r="G10" s="190">
        <f>J10/D10</f>
        <v>3.8297673660888831</v>
      </c>
      <c r="H10" s="193">
        <f>SUM(H5:H9)</f>
        <v>29442.18</v>
      </c>
      <c r="I10" s="193">
        <f>SUM(I5:I9)</f>
        <v>29329.43</v>
      </c>
      <c r="J10" s="193">
        <f>SUM(J5:J9)</f>
        <v>58771.61</v>
      </c>
      <c r="K10" s="22">
        <f t="shared" si="5"/>
        <v>1.9190155076831947E-2</v>
      </c>
      <c r="L10" s="23">
        <f>F10/I10</f>
        <v>1.7047723054965609E-2</v>
      </c>
      <c r="M10" s="24">
        <f>N10/D10</f>
        <v>64.888433468004692</v>
      </c>
      <c r="N10" s="25">
        <f>SUM(N5:N9)</f>
        <v>995777.9</v>
      </c>
      <c r="O10" s="26" t="str">
        <f>CONCATENATE(E10," ",$O$4," ",B10)</f>
        <v>565 / 7681</v>
      </c>
      <c r="P10" s="26" t="str">
        <f>CONCATENATE(F10," ",$P$4," ",C10)</f>
        <v>500 / 7665</v>
      </c>
      <c r="S10" s="3"/>
      <c r="T10" s="3"/>
      <c r="U10"/>
      <c r="V10"/>
      <c r="W10"/>
      <c r="X10"/>
      <c r="Y10"/>
      <c r="Z10"/>
      <c r="AA10"/>
      <c r="AB10"/>
    </row>
    <row r="11" spans="1:28" ht="21" hidden="1" customHeight="1" x14ac:dyDescent="0.25">
      <c r="B11" s="1"/>
      <c r="C11" s="1"/>
      <c r="E11" s="27"/>
      <c r="F11" s="28"/>
      <c r="V11"/>
      <c r="W11"/>
      <c r="X11"/>
      <c r="Y11"/>
      <c r="Z11"/>
      <c r="AA11"/>
      <c r="AB11"/>
    </row>
    <row r="12" spans="1:28" ht="16.5" customHeight="1" thickBot="1" x14ac:dyDescent="0.3">
      <c r="D12" s="27"/>
      <c r="E12" s="27"/>
      <c r="V12"/>
      <c r="W12"/>
      <c r="X12"/>
      <c r="Y12"/>
      <c r="Z12"/>
      <c r="AA12"/>
      <c r="AB12"/>
    </row>
    <row r="13" spans="1:28" ht="30" customHeight="1" thickBot="1" x14ac:dyDescent="0.25">
      <c r="A13" s="389" t="s">
        <v>406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1"/>
    </row>
    <row r="14" spans="1:28" ht="38.25" customHeight="1" thickBot="1" x14ac:dyDescent="0.3">
      <c r="A14" s="381" t="s">
        <v>13</v>
      </c>
      <c r="B14" s="381" t="s">
        <v>14</v>
      </c>
      <c r="C14" s="387" t="s">
        <v>15</v>
      </c>
      <c r="D14" s="381" t="s">
        <v>16</v>
      </c>
      <c r="E14" s="381" t="s">
        <v>17</v>
      </c>
      <c r="F14" s="381" t="s">
        <v>69</v>
      </c>
      <c r="G14" s="381" t="s">
        <v>70</v>
      </c>
      <c r="H14" s="381" t="s">
        <v>391</v>
      </c>
      <c r="I14" s="381" t="s">
        <v>392</v>
      </c>
      <c r="J14" s="381" t="s">
        <v>18</v>
      </c>
      <c r="K14" s="381" t="s">
        <v>19</v>
      </c>
      <c r="L14" s="373" t="s">
        <v>20</v>
      </c>
      <c r="M14" s="374"/>
      <c r="N14" s="374"/>
      <c r="O14" s="375"/>
      <c r="S14" s="3"/>
    </row>
    <row r="15" spans="1:28" ht="40.5" customHeight="1" thickBot="1" x14ac:dyDescent="0.3">
      <c r="A15" s="382"/>
      <c r="B15" s="382"/>
      <c r="C15" s="388"/>
      <c r="D15" s="382"/>
      <c r="E15" s="382"/>
      <c r="F15" s="382"/>
      <c r="G15" s="382"/>
      <c r="H15" s="382"/>
      <c r="I15" s="382"/>
      <c r="J15" s="382"/>
      <c r="K15" s="382"/>
      <c r="L15" s="243" t="s">
        <v>21</v>
      </c>
      <c r="M15" s="244" t="s">
        <v>22</v>
      </c>
      <c r="N15" s="245" t="s">
        <v>23</v>
      </c>
      <c r="O15" s="246" t="s">
        <v>24</v>
      </c>
      <c r="T15"/>
      <c r="U15"/>
    </row>
    <row r="16" spans="1:28" ht="30" customHeight="1" x14ac:dyDescent="0.25">
      <c r="A16" s="370">
        <v>8</v>
      </c>
      <c r="B16" s="260" t="s">
        <v>368</v>
      </c>
      <c r="C16" s="248" t="s">
        <v>25</v>
      </c>
      <c r="D16" s="249"/>
      <c r="E16" s="250">
        <f t="shared" ref="E16:E21" si="8">G5</f>
        <v>3.45</v>
      </c>
      <c r="F16" s="251" t="str">
        <f t="shared" ref="F16:F21" si="9">O5</f>
        <v>7 / 42</v>
      </c>
      <c r="G16" s="252">
        <f t="shared" ref="G16:G21" si="10">K5</f>
        <v>4.8309178743961352E-2</v>
      </c>
      <c r="H16" s="251" t="str">
        <f t="shared" ref="H16:H21" si="11">P5</f>
        <v>2 / 35</v>
      </c>
      <c r="I16" s="253">
        <f t="shared" ref="I16:J21" si="12">L5</f>
        <v>1.6563146997929608E-2</v>
      </c>
      <c r="J16" s="254">
        <f t="shared" si="12"/>
        <v>55.7</v>
      </c>
      <c r="K16" s="255">
        <v>4.3303274224619895E-2</v>
      </c>
      <c r="L16" s="256" t="s">
        <v>331</v>
      </c>
      <c r="M16" s="256" t="s">
        <v>332</v>
      </c>
      <c r="N16" s="337" t="s">
        <v>333</v>
      </c>
      <c r="O16" s="259" t="s">
        <v>11</v>
      </c>
      <c r="Q16" s="20">
        <v>3</v>
      </c>
      <c r="R16" s="39">
        <f>Q16*K16</f>
        <v>0.1299098226738597</v>
      </c>
      <c r="U16"/>
    </row>
    <row r="17" spans="1:21" ht="30" customHeight="1" x14ac:dyDescent="0.25">
      <c r="A17" s="371"/>
      <c r="B17" s="260" t="s">
        <v>373</v>
      </c>
      <c r="C17" s="248" t="s">
        <v>25</v>
      </c>
      <c r="D17" s="249"/>
      <c r="E17" s="250">
        <f t="shared" si="8"/>
        <v>6.2</v>
      </c>
      <c r="F17" s="251" t="str">
        <f t="shared" si="9"/>
        <v>268 / 432</v>
      </c>
      <c r="G17" s="252">
        <f t="shared" si="10"/>
        <v>0.10005973715651134</v>
      </c>
      <c r="H17" s="251" t="str">
        <f t="shared" si="11"/>
        <v>286 / 408</v>
      </c>
      <c r="I17" s="252">
        <f t="shared" si="12"/>
        <v>0.11306135357368755</v>
      </c>
      <c r="J17" s="254">
        <f t="shared" si="12"/>
        <v>51.7</v>
      </c>
      <c r="K17" s="255">
        <v>0.27972171823254965</v>
      </c>
      <c r="L17" s="256" t="s">
        <v>334</v>
      </c>
      <c r="M17" s="256" t="s">
        <v>335</v>
      </c>
      <c r="N17" s="256" t="s">
        <v>336</v>
      </c>
      <c r="O17" s="261" t="s">
        <v>141</v>
      </c>
      <c r="Q17" s="20">
        <v>3.5</v>
      </c>
      <c r="R17" s="39">
        <f t="shared" ref="R17:R20" si="13">Q17*K17</f>
        <v>0.97902601381392373</v>
      </c>
      <c r="U17"/>
    </row>
    <row r="18" spans="1:21" ht="30" customHeight="1" x14ac:dyDescent="0.25">
      <c r="A18" s="371"/>
      <c r="B18" s="260" t="s">
        <v>374</v>
      </c>
      <c r="C18" s="248" t="s">
        <v>25</v>
      </c>
      <c r="D18" s="249"/>
      <c r="E18" s="250">
        <f t="shared" si="8"/>
        <v>1.6</v>
      </c>
      <c r="F18" s="251" t="str">
        <f t="shared" si="9"/>
        <v>38 / 167</v>
      </c>
      <c r="G18" s="252">
        <f t="shared" si="10"/>
        <v>0.14221556886227546</v>
      </c>
      <c r="H18" s="251" t="str">
        <f t="shared" si="11"/>
        <v>37 / 168</v>
      </c>
      <c r="I18" s="252">
        <f t="shared" si="12"/>
        <v>0.13764880952380951</v>
      </c>
      <c r="J18" s="254">
        <f t="shared" si="12"/>
        <v>53.9</v>
      </c>
      <c r="K18" s="255">
        <v>0.20544303009454176</v>
      </c>
      <c r="L18" s="256" t="s">
        <v>337</v>
      </c>
      <c r="M18" s="256" t="s">
        <v>338</v>
      </c>
      <c r="N18" s="256" t="s">
        <v>339</v>
      </c>
      <c r="O18" s="261" t="s">
        <v>11</v>
      </c>
      <c r="Q18" s="20">
        <v>3</v>
      </c>
      <c r="R18" s="39">
        <f t="shared" si="13"/>
        <v>0.61632909028362526</v>
      </c>
      <c r="S18" s="3"/>
      <c r="T18"/>
      <c r="U18"/>
    </row>
    <row r="19" spans="1:21" ht="30" customHeight="1" x14ac:dyDescent="0.25">
      <c r="A19" s="371"/>
      <c r="B19" s="260" t="s">
        <v>378</v>
      </c>
      <c r="C19" s="248" t="s">
        <v>25</v>
      </c>
      <c r="D19" s="249"/>
      <c r="E19" s="250">
        <f t="shared" si="8"/>
        <v>4.7</v>
      </c>
      <c r="F19" s="251" t="str">
        <f t="shared" si="9"/>
        <v>59 / 2362</v>
      </c>
      <c r="G19" s="252">
        <f t="shared" si="10"/>
        <v>5.3146449997297637E-3</v>
      </c>
      <c r="H19" s="251" t="str">
        <f t="shared" si="11"/>
        <v>58 / 2371</v>
      </c>
      <c r="I19" s="252">
        <f t="shared" si="12"/>
        <v>5.2047345136714013E-3</v>
      </c>
      <c r="J19" s="254">
        <f t="shared" si="12"/>
        <v>62.2</v>
      </c>
      <c r="K19" s="255">
        <v>0.21738691252753239</v>
      </c>
      <c r="L19" s="256" t="s">
        <v>340</v>
      </c>
      <c r="M19" s="256" t="s">
        <v>341</v>
      </c>
      <c r="N19" s="256" t="s">
        <v>342</v>
      </c>
      <c r="O19" s="261" t="s">
        <v>12</v>
      </c>
      <c r="Q19" s="20">
        <v>2</v>
      </c>
      <c r="R19" s="39">
        <f t="shared" si="13"/>
        <v>0.43477382505506479</v>
      </c>
      <c r="S19" s="3"/>
      <c r="T19"/>
      <c r="U19"/>
    </row>
    <row r="20" spans="1:21" ht="30" customHeight="1" thickBot="1" x14ac:dyDescent="0.3">
      <c r="A20" s="372"/>
      <c r="B20" s="260" t="s">
        <v>384</v>
      </c>
      <c r="C20" s="248" t="s">
        <v>25</v>
      </c>
      <c r="D20" s="249"/>
      <c r="E20" s="250">
        <f t="shared" si="8"/>
        <v>3.26</v>
      </c>
      <c r="F20" s="251" t="str">
        <f t="shared" si="9"/>
        <v>193 / 4678</v>
      </c>
      <c r="G20" s="252">
        <f t="shared" si="10"/>
        <v>1.2655505341541272E-2</v>
      </c>
      <c r="H20" s="251" t="str">
        <f t="shared" si="11"/>
        <v>117 / 4683</v>
      </c>
      <c r="I20" s="252">
        <f t="shared" si="12"/>
        <v>7.663798964797618E-3</v>
      </c>
      <c r="J20" s="254">
        <f t="shared" si="12"/>
        <v>67.900000000000006</v>
      </c>
      <c r="K20" s="255">
        <v>0.25414506492075623</v>
      </c>
      <c r="L20" s="256" t="s">
        <v>343</v>
      </c>
      <c r="M20" s="256" t="s">
        <v>344</v>
      </c>
      <c r="N20" s="256" t="s">
        <v>345</v>
      </c>
      <c r="O20" s="261" t="s">
        <v>11</v>
      </c>
      <c r="Q20" s="20">
        <v>3</v>
      </c>
      <c r="R20" s="39">
        <f t="shared" si="13"/>
        <v>0.76243519476226873</v>
      </c>
      <c r="S20" s="3"/>
      <c r="T20"/>
      <c r="U20"/>
    </row>
    <row r="21" spans="1:21" ht="30" customHeight="1" thickBot="1" x14ac:dyDescent="0.3">
      <c r="A21" s="268" t="s">
        <v>26</v>
      </c>
      <c r="B21" s="269">
        <f>COUNT(E16:E20)</f>
        <v>5</v>
      </c>
      <c r="C21" s="270"/>
      <c r="D21" s="336" t="s">
        <v>324</v>
      </c>
      <c r="E21" s="272">
        <f t="shared" si="8"/>
        <v>3.8297673660888831</v>
      </c>
      <c r="F21" s="273" t="str">
        <f t="shared" si="9"/>
        <v>565 / 7681</v>
      </c>
      <c r="G21" s="274">
        <f t="shared" si="10"/>
        <v>1.9190155076831947E-2</v>
      </c>
      <c r="H21" s="273" t="str">
        <f t="shared" si="11"/>
        <v>500 / 7665</v>
      </c>
      <c r="I21" s="274">
        <f t="shared" si="12"/>
        <v>1.7047723054965609E-2</v>
      </c>
      <c r="J21" s="272">
        <f t="shared" si="12"/>
        <v>64.888433468004692</v>
      </c>
      <c r="K21" s="275">
        <v>0.99999999999999978</v>
      </c>
      <c r="L21" s="335" t="s">
        <v>325</v>
      </c>
      <c r="M21" s="276"/>
      <c r="N21" s="277"/>
      <c r="O21" s="278" t="s">
        <v>11</v>
      </c>
      <c r="R21" s="47">
        <f>SUM(R16:R20)</f>
        <v>2.9224739465887417</v>
      </c>
      <c r="T21"/>
      <c r="U21"/>
    </row>
    <row r="22" spans="1:21" ht="7.5" customHeight="1" thickBot="1" x14ac:dyDescent="0.25">
      <c r="A22" s="279"/>
      <c r="B22" s="279"/>
      <c r="C22" s="280"/>
      <c r="D22" s="281"/>
      <c r="E22" s="282"/>
      <c r="F22" s="283"/>
      <c r="G22" s="284"/>
      <c r="H22" s="283"/>
      <c r="I22" s="285"/>
      <c r="J22" s="286"/>
      <c r="K22" s="287"/>
      <c r="L22" s="276"/>
      <c r="M22" s="277"/>
      <c r="N22" s="277"/>
      <c r="O22" s="287"/>
    </row>
    <row r="23" spans="1:21" s="8" customFormat="1" ht="54.75" customHeight="1" thickBot="1" x14ac:dyDescent="0.25">
      <c r="A23" s="288"/>
      <c r="B23" s="376" t="s">
        <v>458</v>
      </c>
      <c r="C23" s="377"/>
      <c r="D23" s="377"/>
      <c r="E23" s="377"/>
      <c r="F23" s="377"/>
      <c r="G23" s="377"/>
      <c r="H23" s="377"/>
      <c r="I23" s="378"/>
      <c r="J23" s="289" t="s">
        <v>71</v>
      </c>
      <c r="K23" s="290" t="s">
        <v>393</v>
      </c>
      <c r="L23" s="291" t="s">
        <v>21</v>
      </c>
      <c r="M23" s="292" t="s">
        <v>22</v>
      </c>
      <c r="N23" s="293" t="s">
        <v>23</v>
      </c>
      <c r="O23" s="277"/>
    </row>
    <row r="24" spans="1:21" ht="27" customHeight="1" x14ac:dyDescent="0.2">
      <c r="A24" s="379" t="s">
        <v>28</v>
      </c>
      <c r="B24" s="294" t="s">
        <v>29</v>
      </c>
      <c r="C24" s="295">
        <f>I21</f>
        <v>1.7047723054965609E-2</v>
      </c>
      <c r="D24" s="296" t="s">
        <v>30</v>
      </c>
      <c r="E24" s="296"/>
      <c r="F24" s="296"/>
      <c r="G24" s="296"/>
      <c r="H24" s="297">
        <f>J21</f>
        <v>64.888433468004692</v>
      </c>
      <c r="I24" s="298" t="s">
        <v>31</v>
      </c>
      <c r="J24" s="299">
        <v>1.9800000000000002E-2</v>
      </c>
      <c r="K24" s="300">
        <v>1.7000000000000001E-2</v>
      </c>
      <c r="L24" s="301" t="s">
        <v>325</v>
      </c>
      <c r="M24" s="302" t="s">
        <v>327</v>
      </c>
      <c r="N24" s="302" t="s">
        <v>328</v>
      </c>
      <c r="O24" s="303" t="s">
        <v>32</v>
      </c>
    </row>
    <row r="25" spans="1:21" ht="27" customHeight="1" thickBot="1" x14ac:dyDescent="0.25">
      <c r="A25" s="380"/>
      <c r="B25" s="304" t="s">
        <v>29</v>
      </c>
      <c r="C25" s="305">
        <f>I21*E21</f>
        <v>6.5288813422028372E-2</v>
      </c>
      <c r="D25" s="306" t="s">
        <v>33</v>
      </c>
      <c r="E25" s="307"/>
      <c r="F25" s="308"/>
      <c r="G25" s="309">
        <f>E21</f>
        <v>3.8297673660888831</v>
      </c>
      <c r="H25" s="306" t="s">
        <v>34</v>
      </c>
      <c r="I25" s="310"/>
      <c r="J25" s="311">
        <v>7.5899999999999995E-2</v>
      </c>
      <c r="K25" s="312">
        <v>6.5299999999999997E-2</v>
      </c>
      <c r="L25" s="313" t="s">
        <v>325</v>
      </c>
      <c r="M25" s="314" t="s">
        <v>329</v>
      </c>
      <c r="N25" s="314" t="s">
        <v>330</v>
      </c>
      <c r="O25" s="315" t="s">
        <v>326</v>
      </c>
    </row>
    <row r="26" spans="1:21" ht="15.95" customHeight="1" thickBot="1" x14ac:dyDescent="0.25">
      <c r="A26" s="316"/>
      <c r="B26" s="317"/>
      <c r="C26" s="318"/>
      <c r="D26" s="319"/>
      <c r="E26" s="320"/>
      <c r="F26" s="321"/>
      <c r="G26" s="322"/>
      <c r="H26" s="319"/>
      <c r="I26" s="321"/>
      <c r="J26" s="323"/>
      <c r="K26" s="323"/>
      <c r="L26" s="324"/>
      <c r="M26" s="325"/>
      <c r="N26" s="325"/>
      <c r="O26" s="326"/>
    </row>
    <row r="27" spans="1:21" ht="22.5" customHeight="1" thickBot="1" x14ac:dyDescent="0.35">
      <c r="A27" s="327"/>
      <c r="B27" s="327"/>
      <c r="C27" s="287"/>
      <c r="D27" s="287"/>
      <c r="E27" s="287"/>
      <c r="F27" s="287"/>
      <c r="G27" s="287"/>
      <c r="H27" s="287"/>
      <c r="I27" s="328"/>
      <c r="J27" s="329"/>
      <c r="K27" s="330" t="s">
        <v>64</v>
      </c>
      <c r="L27" s="331" t="s">
        <v>346</v>
      </c>
      <c r="M27" s="332"/>
      <c r="N27" s="333"/>
      <c r="O27" s="334"/>
    </row>
    <row r="28" spans="1:21" ht="28.5" hidden="1" customHeight="1" x14ac:dyDescent="0.2">
      <c r="A28" s="2"/>
      <c r="C28" s="1"/>
      <c r="I28" s="181" t="s">
        <v>65</v>
      </c>
      <c r="J28" s="196">
        <v>3.5</v>
      </c>
      <c r="K28" s="196">
        <v>3.5</v>
      </c>
    </row>
    <row r="29" spans="1:21" ht="15.75" hidden="1" customHeight="1" x14ac:dyDescent="0.2">
      <c r="A29" s="2"/>
      <c r="C29" s="1"/>
      <c r="I29" s="20"/>
      <c r="J29" s="17" t="s">
        <v>68</v>
      </c>
      <c r="K29" s="17" t="s">
        <v>390</v>
      </c>
      <c r="L29" s="17" t="s">
        <v>66</v>
      </c>
    </row>
    <row r="30" spans="1:21" ht="15.75" hidden="1" customHeight="1" x14ac:dyDescent="0.2">
      <c r="A30" s="2"/>
      <c r="C30" s="1"/>
      <c r="I30" s="208" t="s">
        <v>67</v>
      </c>
      <c r="J30" s="210">
        <f>J24*1000*J28</f>
        <v>69.3</v>
      </c>
      <c r="K30" s="210">
        <f>K24*1000*K28</f>
        <v>59.5</v>
      </c>
      <c r="L30" s="207">
        <f>((J30*H10)+(K30*I10))/J10</f>
        <v>64.409400372050385</v>
      </c>
    </row>
    <row r="31" spans="1:21" ht="15.75" hidden="1" customHeight="1" x14ac:dyDescent="0.2">
      <c r="A31" s="182" t="s">
        <v>72</v>
      </c>
      <c r="B31" s="383" t="s">
        <v>73</v>
      </c>
      <c r="C31" s="383"/>
      <c r="D31" s="383"/>
      <c r="E31" s="383" t="s">
        <v>74</v>
      </c>
      <c r="F31" s="383"/>
      <c r="G31" s="383"/>
      <c r="I31" s="20"/>
      <c r="J31" s="20"/>
      <c r="K31" s="20"/>
      <c r="L31" s="20"/>
      <c r="M31" s="20"/>
    </row>
    <row r="32" spans="1:21" ht="15.75" hidden="1" customHeight="1" x14ac:dyDescent="0.2">
      <c r="A32" s="183" t="s">
        <v>322</v>
      </c>
      <c r="B32" s="184" t="s">
        <v>35</v>
      </c>
      <c r="C32" s="184" t="s">
        <v>36</v>
      </c>
      <c r="D32" s="184" t="s">
        <v>7</v>
      </c>
      <c r="E32" s="184" t="s">
        <v>35</v>
      </c>
      <c r="F32" s="184" t="s">
        <v>36</v>
      </c>
      <c r="G32" s="184" t="s">
        <v>7</v>
      </c>
      <c r="I32" s="20"/>
      <c r="J32" s="20"/>
      <c r="K32" s="20"/>
      <c r="L32" s="20"/>
      <c r="M32" s="20"/>
    </row>
    <row r="33" spans="1:14" ht="15.75" hidden="1" customHeight="1" x14ac:dyDescent="0.2">
      <c r="A33" s="233" t="s">
        <v>347</v>
      </c>
      <c r="B33" s="211">
        <v>7</v>
      </c>
      <c r="C33" s="212">
        <f>D33-B33</f>
        <v>35</v>
      </c>
      <c r="D33" s="213">
        <v>42</v>
      </c>
      <c r="E33" s="211">
        <v>2</v>
      </c>
      <c r="F33" s="212">
        <f>G33-E33</f>
        <v>33</v>
      </c>
      <c r="G33" s="213">
        <v>35</v>
      </c>
    </row>
    <row r="34" spans="1:14" ht="15.75" hidden="1" customHeight="1" x14ac:dyDescent="0.2">
      <c r="A34" s="233" t="s">
        <v>91</v>
      </c>
      <c r="B34" s="211">
        <v>268</v>
      </c>
      <c r="C34" s="212">
        <f t="shared" ref="C34:C37" si="14">D34-B34</f>
        <v>164</v>
      </c>
      <c r="D34" s="213">
        <v>432</v>
      </c>
      <c r="E34" s="211">
        <v>286</v>
      </c>
      <c r="F34" s="212">
        <f t="shared" ref="F34:F37" si="15">G34-E34</f>
        <v>122</v>
      </c>
      <c r="G34" s="213">
        <v>408</v>
      </c>
      <c r="I34" s="88"/>
      <c r="J34" s="88"/>
      <c r="K34" s="88"/>
    </row>
    <row r="35" spans="1:14" ht="15.75" hidden="1" customHeight="1" x14ac:dyDescent="0.2">
      <c r="A35" s="233" t="s">
        <v>75</v>
      </c>
      <c r="B35" s="211">
        <v>38</v>
      </c>
      <c r="C35" s="212">
        <f t="shared" si="14"/>
        <v>129</v>
      </c>
      <c r="D35" s="213">
        <v>167</v>
      </c>
      <c r="E35" s="211">
        <v>37</v>
      </c>
      <c r="F35" s="212">
        <f t="shared" si="15"/>
        <v>131</v>
      </c>
      <c r="G35" s="213">
        <v>168</v>
      </c>
      <c r="I35" s="88"/>
      <c r="J35" s="88"/>
      <c r="K35" s="88"/>
      <c r="L35" s="88"/>
      <c r="M35" s="88"/>
      <c r="N35" s="88"/>
    </row>
    <row r="36" spans="1:14" ht="15.75" hidden="1" customHeight="1" x14ac:dyDescent="0.2">
      <c r="A36" s="237" t="s">
        <v>353</v>
      </c>
      <c r="B36" s="211">
        <v>59</v>
      </c>
      <c r="C36" s="212">
        <f t="shared" si="14"/>
        <v>2303</v>
      </c>
      <c r="D36" s="213">
        <v>2362</v>
      </c>
      <c r="E36" s="211">
        <v>58</v>
      </c>
      <c r="F36" s="212">
        <f t="shared" si="15"/>
        <v>2313</v>
      </c>
      <c r="G36" s="213">
        <v>2371</v>
      </c>
      <c r="I36" s="88"/>
      <c r="J36" s="88"/>
      <c r="K36" s="88"/>
      <c r="L36" s="88"/>
      <c r="M36" s="88"/>
      <c r="N36" s="88"/>
    </row>
    <row r="37" spans="1:14" ht="15.75" hidden="1" customHeight="1" x14ac:dyDescent="0.2">
      <c r="A37" s="236" t="s">
        <v>358</v>
      </c>
      <c r="B37" s="211">
        <v>193</v>
      </c>
      <c r="C37" s="212">
        <f t="shared" si="14"/>
        <v>4485</v>
      </c>
      <c r="D37" s="213">
        <v>4678</v>
      </c>
      <c r="E37" s="211">
        <v>117</v>
      </c>
      <c r="F37" s="212">
        <f t="shared" si="15"/>
        <v>4566</v>
      </c>
      <c r="G37" s="213">
        <v>4683</v>
      </c>
      <c r="I37" s="88"/>
      <c r="J37" s="88"/>
      <c r="K37" s="88"/>
      <c r="L37" s="88"/>
      <c r="M37" s="88"/>
      <c r="N37" s="88"/>
    </row>
    <row r="38" spans="1:14" ht="15.75" hidden="1" customHeight="1" x14ac:dyDescent="0.2">
      <c r="A38" s="185">
        <f>COUNT(B33:B37)</f>
        <v>5</v>
      </c>
      <c r="B38" s="214">
        <f t="shared" ref="B38:G38" si="16">SUM(B33:B37)</f>
        <v>565</v>
      </c>
      <c r="C38" s="214">
        <f t="shared" si="16"/>
        <v>7116</v>
      </c>
      <c r="D38" s="214">
        <f t="shared" si="16"/>
        <v>7681</v>
      </c>
      <c r="E38" s="214">
        <f t="shared" si="16"/>
        <v>500</v>
      </c>
      <c r="F38" s="214">
        <f t="shared" si="16"/>
        <v>7165</v>
      </c>
      <c r="G38" s="214">
        <f t="shared" si="16"/>
        <v>7665</v>
      </c>
      <c r="I38" s="88"/>
      <c r="J38" s="88"/>
      <c r="K38" s="88"/>
      <c r="L38" s="88"/>
      <c r="M38" s="88"/>
      <c r="N38" s="88"/>
    </row>
    <row r="39" spans="1:14" s="8" customFormat="1" ht="15.75" hidden="1" customHeight="1" x14ac:dyDescent="0.2">
      <c r="A39" s="171"/>
      <c r="B39" s="226"/>
      <c r="C39" s="227"/>
      <c r="D39" s="228"/>
      <c r="E39" s="226"/>
      <c r="F39" s="227"/>
      <c r="G39" s="228"/>
      <c r="I39" s="88"/>
      <c r="J39" s="88"/>
      <c r="K39" s="88"/>
      <c r="L39" s="88"/>
      <c r="M39" s="88"/>
      <c r="N39" s="88"/>
    </row>
    <row r="40" spans="1:14" s="8" customFormat="1" ht="15.75" hidden="1" customHeight="1" x14ac:dyDescent="0.2">
      <c r="A40" s="171"/>
      <c r="B40" s="226"/>
      <c r="C40" s="227"/>
      <c r="D40" s="228"/>
      <c r="E40" s="226"/>
      <c r="F40" s="227"/>
      <c r="G40" s="228"/>
      <c r="I40" s="88"/>
      <c r="J40" s="88"/>
      <c r="K40" s="88"/>
      <c r="L40" s="88"/>
      <c r="M40" s="88"/>
      <c r="N40" s="88"/>
    </row>
    <row r="41" spans="1:14" s="8" customFormat="1" ht="15.75" hidden="1" customHeight="1" x14ac:dyDescent="0.2">
      <c r="A41" s="171"/>
      <c r="B41" s="226"/>
      <c r="C41" s="227"/>
      <c r="D41" s="228"/>
      <c r="E41" s="226"/>
      <c r="F41" s="227"/>
      <c r="G41" s="228"/>
      <c r="I41" s="88"/>
      <c r="J41" s="88"/>
      <c r="K41" s="88"/>
      <c r="L41" s="88"/>
      <c r="M41" s="88"/>
      <c r="N41" s="88"/>
    </row>
    <row r="42" spans="1:14" s="8" customFormat="1" ht="15.75" hidden="1" customHeight="1" x14ac:dyDescent="0.2">
      <c r="A42" s="218"/>
      <c r="B42" s="229"/>
      <c r="C42" s="229"/>
      <c r="D42" s="229"/>
      <c r="E42" s="229"/>
      <c r="F42" s="229"/>
      <c r="G42" s="229"/>
      <c r="I42" s="88"/>
      <c r="J42" s="88"/>
      <c r="K42" s="88"/>
      <c r="L42" s="88"/>
      <c r="M42" s="88"/>
      <c r="N42" s="88"/>
    </row>
    <row r="43" spans="1:14" s="8" customFormat="1" ht="15.75" hidden="1" customHeight="1" x14ac:dyDescent="0.2">
      <c r="A43" s="171"/>
      <c r="B43" s="226"/>
      <c r="C43" s="227"/>
      <c r="D43" s="228"/>
      <c r="E43" s="226"/>
      <c r="F43" s="227"/>
      <c r="G43" s="228"/>
      <c r="I43" s="88"/>
      <c r="J43" s="88"/>
      <c r="K43" s="88"/>
      <c r="L43" s="88"/>
      <c r="M43" s="88"/>
      <c r="N43" s="88"/>
    </row>
    <row r="44" spans="1:14" s="8" customFormat="1" ht="15.75" hidden="1" customHeight="1" x14ac:dyDescent="0.2">
      <c r="A44" s="171"/>
      <c r="B44" s="226"/>
      <c r="C44" s="227"/>
      <c r="D44" s="228"/>
      <c r="E44" s="226"/>
      <c r="F44" s="227"/>
      <c r="G44" s="228"/>
      <c r="I44" s="88"/>
      <c r="J44" s="88"/>
      <c r="K44" s="88"/>
      <c r="L44" s="88"/>
      <c r="M44" s="88"/>
      <c r="N44" s="88"/>
    </row>
    <row r="45" spans="1:14" s="8" customFormat="1" ht="15.75" hidden="1" customHeight="1" x14ac:dyDescent="0.2">
      <c r="A45" s="171"/>
      <c r="B45" s="226"/>
      <c r="C45" s="227"/>
      <c r="D45" s="228"/>
      <c r="E45" s="226"/>
      <c r="F45" s="227"/>
      <c r="G45" s="228"/>
      <c r="I45" s="88"/>
      <c r="J45" s="88"/>
      <c r="K45" s="88"/>
      <c r="L45" s="88"/>
      <c r="M45" s="88"/>
      <c r="N45" s="88"/>
    </row>
    <row r="46" spans="1:14" s="8" customFormat="1" ht="15.75" hidden="1" customHeight="1" x14ac:dyDescent="0.2">
      <c r="A46" s="218"/>
      <c r="B46" s="229"/>
      <c r="C46" s="229"/>
      <c r="D46" s="229"/>
      <c r="E46" s="229"/>
      <c r="F46" s="229"/>
      <c r="G46" s="229"/>
      <c r="I46" s="88"/>
      <c r="J46" s="88"/>
      <c r="K46" s="88"/>
      <c r="L46" s="88"/>
      <c r="M46" s="88"/>
      <c r="N46" s="88"/>
    </row>
    <row r="47" spans="1:14" s="8" customFormat="1" ht="15.75" hidden="1" customHeight="1" x14ac:dyDescent="0.2">
      <c r="A47" s="171"/>
      <c r="B47" s="215"/>
      <c r="C47" s="216"/>
      <c r="D47" s="217"/>
      <c r="E47" s="215"/>
      <c r="F47" s="216"/>
      <c r="G47" s="217"/>
      <c r="I47" s="88"/>
      <c r="J47" s="88"/>
      <c r="K47" s="88"/>
      <c r="L47" s="88"/>
      <c r="M47" s="88"/>
      <c r="N47" s="88"/>
    </row>
    <row r="48" spans="1:14" s="8" customFormat="1" ht="15.75" hidden="1" customHeight="1" x14ac:dyDescent="0.2">
      <c r="A48" s="171"/>
      <c r="B48" s="215"/>
      <c r="C48" s="216"/>
      <c r="D48" s="217"/>
      <c r="E48" s="215"/>
      <c r="F48" s="216"/>
      <c r="G48" s="217"/>
      <c r="I48" s="88"/>
      <c r="J48" s="88"/>
      <c r="K48" s="88"/>
      <c r="L48" s="88"/>
      <c r="M48" s="88"/>
      <c r="N48" s="88"/>
    </row>
    <row r="49" spans="1:30" s="8" customFormat="1" ht="15.75" hidden="1" customHeight="1" x14ac:dyDescent="0.2">
      <c r="A49" s="171"/>
      <c r="B49" s="215"/>
      <c r="C49" s="216"/>
      <c r="D49" s="217"/>
      <c r="E49" s="215"/>
      <c r="F49" s="216"/>
      <c r="G49" s="217"/>
      <c r="I49" s="88"/>
      <c r="J49" s="88"/>
      <c r="K49" s="88"/>
      <c r="L49" s="88"/>
      <c r="M49" s="88"/>
      <c r="N49" s="88"/>
    </row>
    <row r="50" spans="1:30" s="8" customFormat="1" ht="15.75" hidden="1" customHeight="1" x14ac:dyDescent="0.2">
      <c r="A50" s="171"/>
      <c r="B50" s="215"/>
      <c r="C50" s="216"/>
      <c r="D50" s="217"/>
      <c r="E50" s="215"/>
      <c r="F50" s="216"/>
      <c r="G50" s="217"/>
      <c r="I50" s="88"/>
      <c r="J50" s="88"/>
      <c r="K50" s="88"/>
      <c r="M50" s="88"/>
      <c r="N50" s="88"/>
      <c r="O50" s="88"/>
      <c r="Q50" s="88"/>
      <c r="R50" s="88"/>
      <c r="S50" s="88"/>
      <c r="U50" s="88"/>
      <c r="V50" s="88"/>
      <c r="W50" s="88"/>
      <c r="Y50" s="88"/>
      <c r="Z50" s="88"/>
      <c r="AA50" s="88"/>
      <c r="AC50" s="88"/>
      <c r="AD50" s="88"/>
    </row>
    <row r="51" spans="1:30" s="8" customFormat="1" ht="15.75" hidden="1" customHeight="1" x14ac:dyDescent="0.2">
      <c r="A51" s="218"/>
      <c r="B51" s="219"/>
      <c r="C51" s="219"/>
      <c r="D51" s="219"/>
      <c r="E51" s="219"/>
      <c r="F51" s="219"/>
      <c r="G51" s="219"/>
      <c r="I51" s="220"/>
      <c r="K51" s="88"/>
      <c r="M51" s="220"/>
      <c r="O51" s="88"/>
      <c r="Q51" s="220"/>
      <c r="S51" s="88"/>
      <c r="U51" s="220"/>
      <c r="W51" s="88"/>
      <c r="Y51" s="220"/>
      <c r="AA51" s="88"/>
      <c r="AC51" s="220"/>
    </row>
    <row r="52" spans="1:30" ht="15.75" hidden="1" customHeight="1" x14ac:dyDescent="0.2">
      <c r="A52" s="20"/>
      <c r="C52" s="95"/>
      <c r="D52" s="96"/>
      <c r="E52" s="96"/>
      <c r="F52" s="97"/>
      <c r="G52" s="98"/>
      <c r="I52" s="94"/>
      <c r="K52" s="88"/>
      <c r="M52" s="94"/>
      <c r="O52" s="88"/>
      <c r="Q52" s="94"/>
      <c r="S52" s="88"/>
      <c r="U52" s="94"/>
      <c r="W52" s="88"/>
      <c r="Y52" s="94"/>
      <c r="AA52" s="88"/>
      <c r="AC52" s="94"/>
    </row>
    <row r="53" spans="1:30" ht="15.75" customHeight="1" x14ac:dyDescent="0.2">
      <c r="K53" s="88"/>
      <c r="O53" s="88"/>
      <c r="S53" s="88"/>
      <c r="W53" s="88"/>
      <c r="AA53" s="88"/>
    </row>
    <row r="54" spans="1:30" ht="15.75" customHeight="1" thickBot="1" x14ac:dyDescent="0.25"/>
    <row r="55" spans="1:30" ht="28.5" customHeight="1" thickBot="1" x14ac:dyDescent="0.25">
      <c r="A55" s="99"/>
      <c r="B55" s="100" t="s">
        <v>37</v>
      </c>
      <c r="C55" s="101">
        <v>6.5288813422028372E-2</v>
      </c>
      <c r="D55" s="367" t="s">
        <v>38</v>
      </c>
      <c r="E55" s="368"/>
      <c r="F55" s="369"/>
    </row>
    <row r="56" spans="1:30" ht="28.5" customHeight="1" thickBot="1" x14ac:dyDescent="0.25">
      <c r="A56" s="103">
        <f>I21</f>
        <v>1.7047723054965609E-2</v>
      </c>
      <c r="B56" s="104" t="s">
        <v>80</v>
      </c>
      <c r="C56" s="99"/>
      <c r="D56" s="105" t="s">
        <v>39</v>
      </c>
      <c r="E56" s="106" t="s">
        <v>40</v>
      </c>
      <c r="F56" s="105" t="s">
        <v>41</v>
      </c>
    </row>
    <row r="57" spans="1:30" ht="28.5" customHeight="1" thickBot="1" x14ac:dyDescent="0.25">
      <c r="A57" s="107">
        <f>E21</f>
        <v>3.8297673660888831</v>
      </c>
      <c r="B57" s="108" t="s">
        <v>42</v>
      </c>
      <c r="C57" s="109"/>
      <c r="D57" s="110">
        <v>1.1628865478278636</v>
      </c>
      <c r="E57" s="111">
        <v>0.8275487990491095</v>
      </c>
      <c r="F57" s="112">
        <v>1.634109220716488</v>
      </c>
      <c r="G57" s="109"/>
    </row>
    <row r="58" spans="1:30" ht="28.5" hidden="1" customHeight="1" x14ac:dyDescent="0.2">
      <c r="A58" s="113"/>
      <c r="B58" s="104"/>
      <c r="C58" s="99"/>
      <c r="D58" s="99"/>
      <c r="E58" s="99"/>
      <c r="F58" s="99"/>
      <c r="G58" s="99"/>
    </row>
    <row r="59" spans="1:30" ht="28.5" hidden="1" customHeight="1" x14ac:dyDescent="0.2">
      <c r="A59" s="113"/>
      <c r="B59" s="114" t="s">
        <v>43</v>
      </c>
      <c r="C59" s="115"/>
      <c r="D59" s="116">
        <f>C55*D57</f>
        <v>7.5923482852120056E-2</v>
      </c>
      <c r="E59" s="117">
        <f>C55*E57</f>
        <v>5.402967913874096E-2</v>
      </c>
      <c r="F59" s="118">
        <f>C55*F57</f>
        <v>0.10668905202257496</v>
      </c>
      <c r="G59" s="99"/>
    </row>
    <row r="60" spans="1:30" ht="28.5" hidden="1" customHeight="1" x14ac:dyDescent="0.2">
      <c r="A60" s="113"/>
      <c r="B60" s="104"/>
      <c r="C60" s="99"/>
      <c r="D60" s="99"/>
      <c r="E60" s="99"/>
      <c r="F60" s="99"/>
      <c r="G60" s="99"/>
    </row>
    <row r="61" spans="1:30" ht="28.5" hidden="1" customHeight="1" x14ac:dyDescent="0.2">
      <c r="A61" s="113"/>
      <c r="B61" s="119"/>
      <c r="C61" s="120" t="s">
        <v>22</v>
      </c>
      <c r="D61" s="121">
        <f>C55-D59</f>
        <v>-1.0634669430091684E-2</v>
      </c>
      <c r="E61" s="122">
        <f>C55-F59</f>
        <v>-4.1400238600546591E-2</v>
      </c>
      <c r="F61" s="123">
        <f>C55-E59</f>
        <v>1.1259134283287411E-2</v>
      </c>
      <c r="G61" s="99"/>
    </row>
    <row r="62" spans="1:30" ht="28.5" hidden="1" customHeight="1" x14ac:dyDescent="0.2">
      <c r="A62" s="113"/>
      <c r="B62" s="124"/>
      <c r="C62" s="125" t="s">
        <v>23</v>
      </c>
      <c r="D62" s="126">
        <f>1/D61</f>
        <v>-94.032071854571868</v>
      </c>
      <c r="E62" s="127">
        <f>1/F61</f>
        <v>88.816775325644556</v>
      </c>
      <c r="F62" s="128">
        <f>1/E61</f>
        <v>-24.154450162680885</v>
      </c>
      <c r="G62" s="99"/>
    </row>
    <row r="63" spans="1:30" ht="28.5" hidden="1" customHeight="1" x14ac:dyDescent="0.2">
      <c r="A63" s="113"/>
      <c r="B63" s="104"/>
      <c r="C63" s="109"/>
      <c r="D63" s="109"/>
      <c r="E63" s="109"/>
      <c r="F63" s="109"/>
      <c r="G63" s="99"/>
    </row>
    <row r="64" spans="1:30" ht="28.5" hidden="1" customHeight="1" x14ac:dyDescent="0.2">
      <c r="A64" s="113"/>
      <c r="B64" s="129" t="s">
        <v>44</v>
      </c>
      <c r="C64" s="130" t="s">
        <v>45</v>
      </c>
      <c r="D64" s="131">
        <f>D62</f>
        <v>-94.032071854571868</v>
      </c>
      <c r="E64" s="131">
        <f>E62</f>
        <v>88.816775325644556</v>
      </c>
      <c r="F64" s="131">
        <f>F62</f>
        <v>-24.154450162680885</v>
      </c>
      <c r="G64" s="99"/>
    </row>
    <row r="65" spans="1:7" ht="28.5" hidden="1" customHeight="1" x14ac:dyDescent="0.2">
      <c r="A65" s="113"/>
      <c r="B65" s="132"/>
      <c r="C65" s="133" t="s">
        <v>46</v>
      </c>
      <c r="D65" s="134">
        <f>(1-C55)*D62</f>
        <v>-87.892829459571956</v>
      </c>
      <c r="E65" s="134">
        <f>(1-C55)*E62</f>
        <v>83.018033452662337</v>
      </c>
      <c r="F65" s="134">
        <f>(1-C55)*F62</f>
        <v>-22.577434772697927</v>
      </c>
      <c r="G65" s="135"/>
    </row>
    <row r="66" spans="1:7" ht="28.5" hidden="1" customHeight="1" x14ac:dyDescent="0.2">
      <c r="A66" s="113"/>
      <c r="B66" s="136"/>
      <c r="C66" s="137" t="s">
        <v>47</v>
      </c>
      <c r="D66" s="138">
        <f>D62*D61</f>
        <v>1</v>
      </c>
      <c r="E66" s="138">
        <f>E62*F61</f>
        <v>1</v>
      </c>
      <c r="F66" s="138">
        <f>F62*E61</f>
        <v>1</v>
      </c>
      <c r="G66" s="135"/>
    </row>
    <row r="67" spans="1:7" ht="28.5" hidden="1" customHeight="1" x14ac:dyDescent="0.2">
      <c r="A67" s="113"/>
      <c r="B67" s="139"/>
      <c r="C67" s="140" t="s">
        <v>48</v>
      </c>
      <c r="D67" s="141">
        <f>(C55-D61)*D62</f>
        <v>-7.1392423949999078</v>
      </c>
      <c r="E67" s="141">
        <f>(C55-F61)*E62</f>
        <v>4.7987418729822204</v>
      </c>
      <c r="F67" s="141">
        <f>(C55-E61)*F62</f>
        <v>-2.5770153899829551</v>
      </c>
      <c r="G67" s="135"/>
    </row>
    <row r="68" spans="1:7" ht="28.5" hidden="1" customHeight="1" x14ac:dyDescent="0.2">
      <c r="A68" s="113"/>
      <c r="B68" s="142"/>
      <c r="C68" s="143"/>
      <c r="D68" s="144"/>
      <c r="E68" s="144"/>
      <c r="F68" s="144"/>
      <c r="G68" s="135"/>
    </row>
    <row r="69" spans="1:7" ht="28.5" hidden="1" customHeight="1" x14ac:dyDescent="0.2">
      <c r="A69" s="113"/>
      <c r="B69" s="129" t="s">
        <v>49</v>
      </c>
      <c r="C69" s="130" t="s">
        <v>50</v>
      </c>
      <c r="D69" s="131">
        <f>D62</f>
        <v>-94.032071854571868</v>
      </c>
      <c r="E69" s="131">
        <f>E62</f>
        <v>88.816775325644556</v>
      </c>
      <c r="F69" s="131">
        <f>F62</f>
        <v>-24.154450162680885</v>
      </c>
      <c r="G69" s="135"/>
    </row>
    <row r="70" spans="1:7" ht="28.5" hidden="1" customHeight="1" x14ac:dyDescent="0.2">
      <c r="A70" s="113"/>
      <c r="B70" s="132"/>
      <c r="C70" s="145" t="s">
        <v>46</v>
      </c>
      <c r="D70" s="134">
        <f>ABS((1-(C55-D61))*D62)</f>
        <v>86.892829459571956</v>
      </c>
      <c r="E70" s="134">
        <f>ABS((1-(C55-F61))*E62)</f>
        <v>84.018033452662337</v>
      </c>
      <c r="F70" s="134">
        <f>ABS((1-(C55-E61))*F62)</f>
        <v>21.577434772697931</v>
      </c>
      <c r="G70" s="99"/>
    </row>
    <row r="71" spans="1:7" ht="28.5" hidden="1" customHeight="1" x14ac:dyDescent="0.2">
      <c r="A71" s="113"/>
      <c r="B71" s="146"/>
      <c r="C71" s="147" t="s">
        <v>51</v>
      </c>
      <c r="D71" s="148">
        <f>D62*D61</f>
        <v>1</v>
      </c>
      <c r="E71" s="148">
        <f>E62*F61</f>
        <v>1</v>
      </c>
      <c r="F71" s="148">
        <f>F62*E61</f>
        <v>1</v>
      </c>
      <c r="G71" s="99"/>
    </row>
    <row r="72" spans="1:7" ht="28.5" hidden="1" customHeight="1" x14ac:dyDescent="0.2">
      <c r="A72" s="113"/>
      <c r="B72" s="149"/>
      <c r="C72" s="140" t="s">
        <v>52</v>
      </c>
      <c r="D72" s="141">
        <f>ABS(C55*D62)</f>
        <v>6.1392423949999078</v>
      </c>
      <c r="E72" s="141">
        <f>ABS(C55*E62)</f>
        <v>5.7987418729822204</v>
      </c>
      <c r="F72" s="141">
        <f>ABS(C55*F62)</f>
        <v>1.5770153899829551</v>
      </c>
      <c r="G72" s="99"/>
    </row>
    <row r="73" spans="1:7" ht="28.5" hidden="1" customHeight="1" x14ac:dyDescent="0.2">
      <c r="A73" s="113"/>
      <c r="B73" s="150"/>
      <c r="C73" s="151"/>
      <c r="D73" s="152"/>
      <c r="E73" s="153"/>
      <c r="F73" s="152"/>
      <c r="G73" s="154"/>
    </row>
    <row r="74" spans="1:7" ht="28.5" hidden="1" customHeight="1" x14ac:dyDescent="0.2">
      <c r="A74" s="113"/>
      <c r="B74" s="155" t="s">
        <v>53</v>
      </c>
      <c r="C74" s="156"/>
      <c r="D74" s="156"/>
      <c r="E74" s="157">
        <f>ROUND(D57,2)</f>
        <v>1.1599999999999999</v>
      </c>
      <c r="F74" s="158">
        <f>ROUND(D61,4)</f>
        <v>-1.06E-2</v>
      </c>
      <c r="G74" s="159">
        <f>ROUND(D62,0)</f>
        <v>-94</v>
      </c>
    </row>
    <row r="75" spans="1:7" ht="28.5" hidden="1" customHeight="1" x14ac:dyDescent="0.2">
      <c r="A75" s="113"/>
      <c r="B75" s="160" t="s">
        <v>54</v>
      </c>
      <c r="C75" s="161">
        <f>ROUND(D59,4)</f>
        <v>7.5899999999999995E-2</v>
      </c>
      <c r="D75" s="162">
        <f>ROUND(C55,4)</f>
        <v>6.5299999999999997E-2</v>
      </c>
      <c r="E75" s="163">
        <f>ROUND(E57,2)</f>
        <v>0.83</v>
      </c>
      <c r="F75" s="164">
        <f>ROUND(E61,4)</f>
        <v>-4.1399999999999999E-2</v>
      </c>
      <c r="G75" s="165">
        <f>ROUND(E62,0)</f>
        <v>89</v>
      </c>
    </row>
    <row r="76" spans="1:7" ht="28.5" hidden="1" customHeight="1" x14ac:dyDescent="0.2">
      <c r="A76" s="113"/>
      <c r="B76" s="160" t="s">
        <v>55</v>
      </c>
      <c r="C76" s="166"/>
      <c r="D76" s="166"/>
      <c r="E76" s="163">
        <f>ROUND(F57,2)</f>
        <v>1.63</v>
      </c>
      <c r="F76" s="164">
        <f>ROUND(F61,4)</f>
        <v>1.1299999999999999E-2</v>
      </c>
      <c r="G76" s="165">
        <f>ROUND(F62,0)</f>
        <v>-24</v>
      </c>
    </row>
    <row r="77" spans="1:7" ht="28.5" hidden="1" customHeight="1" x14ac:dyDescent="0.2">
      <c r="A77" s="113"/>
      <c r="B77" s="160" t="s">
        <v>56</v>
      </c>
      <c r="C77" s="167" t="s">
        <v>57</v>
      </c>
      <c r="D77" s="167" t="s">
        <v>58</v>
      </c>
      <c r="E77" s="168" t="s">
        <v>59</v>
      </c>
      <c r="F77" s="168" t="s">
        <v>60</v>
      </c>
      <c r="G77" s="167" t="s">
        <v>23</v>
      </c>
    </row>
    <row r="78" spans="1:7" ht="28.5" hidden="1" customHeight="1" x14ac:dyDescent="0.2">
      <c r="A78" s="113"/>
      <c r="B78" s="169" t="s">
        <v>61</v>
      </c>
      <c r="C78" s="167" t="str">
        <f>CONCATENATE(C75*100,B77)</f>
        <v>7,59%</v>
      </c>
      <c r="D78" s="167" t="str">
        <f>CONCATENATE(D75*100,B77)</f>
        <v>6,53%</v>
      </c>
      <c r="E78" s="167" t="str">
        <f>CONCATENATE(E74," ",B74,E75,B75,E76,B76)</f>
        <v>1,16 (0,83-1,63)</v>
      </c>
      <c r="F78" s="167" t="str">
        <f>CONCATENATE(F74*100,B77," ",B74,F75*100,B77," ",B78," ",F76*100,B77,B76)</f>
        <v>-1,06% (-4,14% a 1,13%)</v>
      </c>
      <c r="G78" s="167" t="str">
        <f>CONCATENATE(G74," ",B74,G75," ",B78," ",G76,B76)</f>
        <v>-94 (89 a -24)</v>
      </c>
    </row>
    <row r="79" spans="1:7" ht="28.5" hidden="1" customHeight="1" x14ac:dyDescent="0.2">
      <c r="A79" s="170"/>
      <c r="B79" s="171"/>
      <c r="C79" s="172"/>
      <c r="D79" s="172"/>
      <c r="E79" s="172"/>
      <c r="F79" s="172"/>
      <c r="G79" s="172"/>
    </row>
    <row r="80" spans="1:7" ht="28.5" customHeight="1" x14ac:dyDescent="0.2">
      <c r="A80" s="103">
        <f>A56*A57</f>
        <v>6.5288813422028372E-2</v>
      </c>
      <c r="B80" s="104" t="s">
        <v>62</v>
      </c>
      <c r="C80" s="99"/>
      <c r="D80" s="99"/>
      <c r="E80" s="99"/>
      <c r="F80" s="99"/>
      <c r="G80" s="99"/>
    </row>
    <row r="81" spans="1:7" ht="28.5" customHeight="1" x14ac:dyDescent="0.2">
      <c r="A81" s="173"/>
      <c r="B81" s="99"/>
      <c r="C81" s="174" t="s">
        <v>63</v>
      </c>
      <c r="D81" s="174" t="s">
        <v>58</v>
      </c>
      <c r="E81" s="174" t="s">
        <v>59</v>
      </c>
      <c r="F81" s="174" t="s">
        <v>22</v>
      </c>
      <c r="G81" s="174" t="s">
        <v>23</v>
      </c>
    </row>
    <row r="82" spans="1:7" ht="28.5" customHeight="1" x14ac:dyDescent="0.2">
      <c r="A82" s="175"/>
      <c r="B82" s="176"/>
      <c r="C82" s="177" t="str">
        <f>C78</f>
        <v>7,59%</v>
      </c>
      <c r="D82" s="177" t="str">
        <f>D78</f>
        <v>6,53%</v>
      </c>
      <c r="E82" s="177" t="str">
        <f>E78</f>
        <v>1,16 (0,83-1,63)</v>
      </c>
      <c r="F82" s="177" t="str">
        <f>F78</f>
        <v>-1,06% (-4,14% a 1,13%)</v>
      </c>
      <c r="G82" s="177" t="str">
        <f>G78</f>
        <v>-94 (89 a -24)</v>
      </c>
    </row>
    <row r="83" spans="1:7" ht="12" customHeight="1" x14ac:dyDescent="0.2"/>
    <row r="84" spans="1:7" ht="15.95" customHeight="1" x14ac:dyDescent="0.2"/>
    <row r="85" spans="1:7" ht="15.95" customHeight="1" x14ac:dyDescent="0.2"/>
  </sheetData>
  <mergeCells count="23">
    <mergeCell ref="D14:D15"/>
    <mergeCell ref="E14:E15"/>
    <mergeCell ref="B3:D3"/>
    <mergeCell ref="E3:F3"/>
    <mergeCell ref="H3:J3"/>
    <mergeCell ref="B14:B15"/>
    <mergeCell ref="C14:C15"/>
    <mergeCell ref="K3:L3"/>
    <mergeCell ref="A13:O13"/>
    <mergeCell ref="D55:F55"/>
    <mergeCell ref="A16:A20"/>
    <mergeCell ref="L14:O14"/>
    <mergeCell ref="B23:I23"/>
    <mergeCell ref="A24:A25"/>
    <mergeCell ref="B31:D31"/>
    <mergeCell ref="E31:G31"/>
    <mergeCell ref="F14:F15"/>
    <mergeCell ref="G14:G15"/>
    <mergeCell ref="H14:H15"/>
    <mergeCell ref="I14:I15"/>
    <mergeCell ref="J14:J15"/>
    <mergeCell ref="K14:K15"/>
    <mergeCell ref="A14:A15"/>
  </mergeCells>
  <pageMargins left="0.7" right="0.7" top="0.75" bottom="0.75" header="0.3" footer="0.3"/>
  <ignoredErrors>
    <ignoredError sqref="G10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10" zoomScale="85" zoomScaleNormal="85" workbookViewId="0">
      <selection activeCell="A10" sqref="A10"/>
    </sheetView>
  </sheetViews>
  <sheetFormatPr baseColWidth="10" defaultColWidth="16" defaultRowHeight="28.5" customHeight="1" x14ac:dyDescent="0.2"/>
  <cols>
    <col min="1" max="1" width="31.7109375" style="1" customWidth="1"/>
    <col min="2" max="2" width="26.57031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.5703125" style="1" customWidth="1"/>
    <col min="8" max="8" width="15.28515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0.5703125" style="1" customWidth="1"/>
    <col min="15" max="15" width="16.7109375" style="1" customWidth="1"/>
    <col min="16" max="16" width="16" style="1"/>
    <col min="17" max="17" width="13.85546875" style="1" hidden="1" customWidth="1"/>
    <col min="18" max="18" width="0" style="1" hidden="1" customWidth="1"/>
    <col min="19" max="19" width="34.85546875" style="1" customWidth="1"/>
    <col min="20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28" ht="11.25" hidden="1" customHeight="1" x14ac:dyDescent="0.25">
      <c r="S1" s="3"/>
      <c r="T1"/>
      <c r="U1"/>
      <c r="V1"/>
      <c r="W1"/>
      <c r="X1"/>
      <c r="Y1"/>
      <c r="Z1"/>
      <c r="AA1"/>
      <c r="AB1"/>
    </row>
    <row r="2" spans="1:28" ht="30" hidden="1" customHeight="1" x14ac:dyDescent="0.25">
      <c r="A2" s="4" t="s">
        <v>412</v>
      </c>
      <c r="B2" s="5"/>
      <c r="C2" s="5"/>
      <c r="O2" s="6"/>
      <c r="P2" s="7"/>
      <c r="Q2" s="8"/>
      <c r="S2" s="3"/>
      <c r="T2"/>
      <c r="U2"/>
      <c r="V2"/>
      <c r="W2"/>
      <c r="X2"/>
      <c r="Y2"/>
      <c r="Z2"/>
      <c r="AA2"/>
      <c r="AB2"/>
    </row>
    <row r="3" spans="1:28" ht="30" hidden="1" customHeight="1" x14ac:dyDescent="0.25">
      <c r="A3" s="9"/>
      <c r="B3" s="384" t="s">
        <v>0</v>
      </c>
      <c r="C3" s="385"/>
      <c r="D3" s="386"/>
      <c r="E3" s="384" t="s">
        <v>1</v>
      </c>
      <c r="F3" s="386"/>
      <c r="G3" s="10" t="s">
        <v>2</v>
      </c>
      <c r="H3" s="384" t="s">
        <v>3</v>
      </c>
      <c r="I3" s="385"/>
      <c r="J3" s="386"/>
      <c r="K3" s="384" t="s">
        <v>4</v>
      </c>
      <c r="L3" s="386"/>
      <c r="M3" s="10" t="s">
        <v>5</v>
      </c>
      <c r="N3" s="7"/>
      <c r="S3" s="3"/>
      <c r="T3" s="3"/>
      <c r="U3"/>
      <c r="V3"/>
      <c r="W3"/>
      <c r="X3"/>
      <c r="Y3"/>
      <c r="Z3"/>
      <c r="AA3"/>
      <c r="AB3"/>
    </row>
    <row r="4" spans="1:28" ht="30" hidden="1" customHeight="1" x14ac:dyDescent="0.25">
      <c r="A4" s="231" t="s">
        <v>6</v>
      </c>
      <c r="B4" s="11" t="s">
        <v>68</v>
      </c>
      <c r="C4" s="12" t="s">
        <v>390</v>
      </c>
      <c r="D4" s="11" t="s">
        <v>7</v>
      </c>
      <c r="E4" s="12" t="s">
        <v>68</v>
      </c>
      <c r="F4" s="12" t="s">
        <v>390</v>
      </c>
      <c r="G4" s="13" t="s">
        <v>8</v>
      </c>
      <c r="H4" s="14" t="s">
        <v>68</v>
      </c>
      <c r="I4" s="15" t="s">
        <v>390</v>
      </c>
      <c r="J4" s="14" t="s">
        <v>7</v>
      </c>
      <c r="K4" s="11" t="s">
        <v>68</v>
      </c>
      <c r="L4" s="12" t="s">
        <v>390</v>
      </c>
      <c r="M4" s="13" t="s">
        <v>8</v>
      </c>
      <c r="N4" s="7"/>
      <c r="O4" s="1" t="s">
        <v>9</v>
      </c>
      <c r="P4" s="1" t="s">
        <v>9</v>
      </c>
      <c r="S4" s="3"/>
      <c r="T4" s="3"/>
      <c r="U4" s="3"/>
      <c r="V4" s="3"/>
      <c r="W4"/>
      <c r="X4"/>
      <c r="Y4"/>
      <c r="Z4"/>
      <c r="AA4"/>
      <c r="AB4"/>
    </row>
    <row r="5" spans="1:28" ht="18" hidden="1" customHeight="1" x14ac:dyDescent="0.25">
      <c r="A5" s="347" t="s">
        <v>404</v>
      </c>
      <c r="B5" s="187">
        <v>2362</v>
      </c>
      <c r="C5" s="187">
        <v>2371</v>
      </c>
      <c r="D5" s="188">
        <f t="shared" ref="D5:D7" si="0">B5+C5</f>
        <v>4733</v>
      </c>
      <c r="E5" s="191">
        <v>77</v>
      </c>
      <c r="F5" s="191">
        <v>30</v>
      </c>
      <c r="G5" s="189">
        <v>4.7</v>
      </c>
      <c r="H5" s="192">
        <f t="shared" ref="H5:H7" si="1">B5*G5</f>
        <v>11101.4</v>
      </c>
      <c r="I5" s="192">
        <f t="shared" ref="I5:I7" si="2">C5*G5</f>
        <v>11143.7</v>
      </c>
      <c r="J5" s="192">
        <f>H5+I5</f>
        <v>22245.1</v>
      </c>
      <c r="K5" s="16">
        <f>E5/H5</f>
        <v>6.9360621182913869E-3</v>
      </c>
      <c r="L5" s="16">
        <f>F5/I5</f>
        <v>2.6921040587955525E-3</v>
      </c>
      <c r="M5" s="17">
        <v>62.2</v>
      </c>
      <c r="N5" s="18">
        <f t="shared" ref="N5:N7" si="3">M5*D5</f>
        <v>294392.60000000003</v>
      </c>
      <c r="O5" s="19" t="str">
        <f>CONCATENATE(E5," ",$O$4," ",B5)</f>
        <v>77 / 2362</v>
      </c>
      <c r="P5" s="19" t="str">
        <f>CONCATENATE(F5," ",$P$4," ",C5)</f>
        <v>30 / 2371</v>
      </c>
      <c r="S5" s="3"/>
      <c r="T5" s="3"/>
      <c r="U5" s="3"/>
      <c r="V5" s="3"/>
      <c r="W5"/>
      <c r="X5"/>
      <c r="Y5"/>
      <c r="Z5"/>
      <c r="AA5"/>
      <c r="AB5"/>
    </row>
    <row r="6" spans="1:28" ht="18" hidden="1" customHeight="1" x14ac:dyDescent="0.25">
      <c r="A6" s="347" t="s">
        <v>414</v>
      </c>
      <c r="B6" s="187">
        <v>1545</v>
      </c>
      <c r="C6" s="187">
        <v>1534</v>
      </c>
      <c r="D6" s="188">
        <f t="shared" si="0"/>
        <v>3079</v>
      </c>
      <c r="E6" s="191">
        <v>86</v>
      </c>
      <c r="F6" s="191">
        <v>67</v>
      </c>
      <c r="G6" s="189">
        <v>3.07</v>
      </c>
      <c r="H6" s="192">
        <f t="shared" si="1"/>
        <v>4743.1499999999996</v>
      </c>
      <c r="I6" s="192">
        <f t="shared" si="2"/>
        <v>4709.38</v>
      </c>
      <c r="J6" s="192">
        <f t="shared" ref="J6:J7" si="4">H6+I6</f>
        <v>9452.5299999999988</v>
      </c>
      <c r="K6" s="16">
        <f t="shared" ref="K6:L8" si="5">E6/H6</f>
        <v>1.81314105604925E-2</v>
      </c>
      <c r="L6" s="16">
        <f t="shared" si="5"/>
        <v>1.4226925837371373E-2</v>
      </c>
      <c r="M6" s="17">
        <v>71.599999999999994</v>
      </c>
      <c r="N6" s="18">
        <f t="shared" si="3"/>
        <v>220456.4</v>
      </c>
      <c r="O6" s="19" t="str">
        <f t="shared" ref="O6:O7" si="6">CONCATENATE(E6," ",$O$4," ",B6)</f>
        <v>86 / 1545</v>
      </c>
      <c r="P6" s="19" t="str">
        <f t="shared" ref="P6:P7" si="7">CONCATENATE(F6," ",$P$4," ",C6)</f>
        <v>67 / 1534</v>
      </c>
      <c r="S6" s="3"/>
      <c r="T6" s="3"/>
      <c r="U6" s="3"/>
      <c r="V6" s="3"/>
      <c r="W6"/>
      <c r="X6"/>
      <c r="Y6"/>
      <c r="Z6"/>
      <c r="AA6"/>
      <c r="AB6"/>
    </row>
    <row r="7" spans="1:28" ht="18" hidden="1" customHeight="1" x14ac:dyDescent="0.25">
      <c r="A7" s="347" t="s">
        <v>415</v>
      </c>
      <c r="B7" s="187">
        <v>4678</v>
      </c>
      <c r="C7" s="187">
        <v>4683</v>
      </c>
      <c r="D7" s="188">
        <f t="shared" si="0"/>
        <v>9361</v>
      </c>
      <c r="E7" s="191">
        <v>220</v>
      </c>
      <c r="F7" s="191">
        <v>118</v>
      </c>
      <c r="G7" s="189">
        <v>3.26</v>
      </c>
      <c r="H7" s="192">
        <f t="shared" si="1"/>
        <v>15250.279999999999</v>
      </c>
      <c r="I7" s="192">
        <f t="shared" si="2"/>
        <v>15266.579999999998</v>
      </c>
      <c r="J7" s="192">
        <f t="shared" si="4"/>
        <v>30516.859999999997</v>
      </c>
      <c r="K7" s="16">
        <f t="shared" si="5"/>
        <v>1.4425964638026319E-2</v>
      </c>
      <c r="L7" s="16">
        <f t="shared" si="5"/>
        <v>7.7293015200522982E-3</v>
      </c>
      <c r="M7" s="17">
        <v>67.900000000000006</v>
      </c>
      <c r="N7" s="18">
        <f t="shared" si="3"/>
        <v>635611.9</v>
      </c>
      <c r="O7" s="19" t="str">
        <f t="shared" si="6"/>
        <v>220 / 4678</v>
      </c>
      <c r="P7" s="19" t="str">
        <f t="shared" si="7"/>
        <v>118 / 4683</v>
      </c>
      <c r="S7" s="3"/>
      <c r="T7" s="3"/>
      <c r="U7" s="3"/>
      <c r="V7" s="3"/>
      <c r="W7"/>
      <c r="X7"/>
      <c r="Y7"/>
      <c r="Z7"/>
      <c r="AA7"/>
      <c r="AB7"/>
    </row>
    <row r="8" spans="1:28" ht="18" hidden="1" customHeight="1" x14ac:dyDescent="0.25">
      <c r="A8" s="21">
        <f>COUNT(B5:B7)</f>
        <v>3</v>
      </c>
      <c r="B8" s="186">
        <f>SUM(B5:B7)</f>
        <v>8585</v>
      </c>
      <c r="C8" s="186">
        <f>SUM(C5:C7)</f>
        <v>8588</v>
      </c>
      <c r="D8" s="186">
        <f>SUM(D5:D7)</f>
        <v>17173</v>
      </c>
      <c r="E8" s="186">
        <f>SUM(E5:E7)</f>
        <v>383</v>
      </c>
      <c r="F8" s="186">
        <f>SUM(F5:F7)</f>
        <v>215</v>
      </c>
      <c r="G8" s="190">
        <f>J8/D8</f>
        <v>3.6228084784254349</v>
      </c>
      <c r="H8" s="193">
        <f>SUM(H5:H7)</f>
        <v>31094.829999999998</v>
      </c>
      <c r="I8" s="193">
        <f>SUM(I5:I7)</f>
        <v>31119.66</v>
      </c>
      <c r="J8" s="193">
        <f>SUM(J5:J7)</f>
        <v>62214.489999999991</v>
      </c>
      <c r="K8" s="22">
        <f t="shared" si="5"/>
        <v>1.231716011954399E-2</v>
      </c>
      <c r="L8" s="23">
        <f>F8/I8</f>
        <v>6.908815841818323E-3</v>
      </c>
      <c r="M8" s="24">
        <f>N8/D8</f>
        <v>66.992424154195533</v>
      </c>
      <c r="N8" s="25">
        <f>SUM(N5:N7)</f>
        <v>1150460.8999999999</v>
      </c>
      <c r="O8" s="26" t="str">
        <f>CONCATENATE(E8," ",$O$4," ",B8)</f>
        <v>383 / 8585</v>
      </c>
      <c r="P8" s="26" t="str">
        <f>CONCATENATE(F8," ",$P$4," ",C8)</f>
        <v>215 / 8588</v>
      </c>
      <c r="S8" s="3"/>
      <c r="T8" s="3"/>
      <c r="U8" s="3"/>
      <c r="V8" s="3"/>
      <c r="W8"/>
      <c r="X8"/>
      <c r="Y8"/>
      <c r="Z8"/>
      <c r="AA8"/>
      <c r="AB8"/>
    </row>
    <row r="9" spans="1:28" ht="21" hidden="1" customHeight="1" x14ac:dyDescent="0.25">
      <c r="B9" s="1"/>
      <c r="C9" s="1"/>
      <c r="E9" s="27"/>
      <c r="F9" s="28"/>
      <c r="W9"/>
      <c r="X9"/>
      <c r="Y9"/>
      <c r="Z9"/>
      <c r="AA9"/>
      <c r="AB9"/>
    </row>
    <row r="10" spans="1:28" ht="17.25" customHeight="1" thickBot="1" x14ac:dyDescent="0.3">
      <c r="D10" s="27"/>
      <c r="E10" s="27"/>
      <c r="W10"/>
      <c r="X10"/>
      <c r="Y10"/>
      <c r="Z10"/>
      <c r="AA10"/>
      <c r="AB10"/>
    </row>
    <row r="11" spans="1:28" ht="30" customHeight="1" thickBot="1" x14ac:dyDescent="0.25">
      <c r="A11" s="389" t="s">
        <v>454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28" ht="38.25" customHeight="1" thickBot="1" x14ac:dyDescent="0.3">
      <c r="A12" s="381" t="s">
        <v>13</v>
      </c>
      <c r="B12" s="381" t="s">
        <v>14</v>
      </c>
      <c r="C12" s="387" t="s">
        <v>15</v>
      </c>
      <c r="D12" s="381" t="s">
        <v>16</v>
      </c>
      <c r="E12" s="381" t="s">
        <v>17</v>
      </c>
      <c r="F12" s="381" t="s">
        <v>69</v>
      </c>
      <c r="G12" s="381" t="s">
        <v>70</v>
      </c>
      <c r="H12" s="381" t="s">
        <v>391</v>
      </c>
      <c r="I12" s="381" t="s">
        <v>392</v>
      </c>
      <c r="J12" s="381" t="s">
        <v>18</v>
      </c>
      <c r="K12" s="381" t="s">
        <v>19</v>
      </c>
      <c r="L12" s="373" t="s">
        <v>20</v>
      </c>
      <c r="M12" s="374"/>
      <c r="N12" s="374"/>
      <c r="O12" s="375"/>
      <c r="S12" s="3"/>
    </row>
    <row r="13" spans="1:28" ht="40.5" customHeight="1" thickBot="1" x14ac:dyDescent="0.3">
      <c r="A13" s="382"/>
      <c r="B13" s="409"/>
      <c r="C13" s="388"/>
      <c r="D13" s="382"/>
      <c r="E13" s="382"/>
      <c r="F13" s="382"/>
      <c r="G13" s="382"/>
      <c r="H13" s="382"/>
      <c r="I13" s="382"/>
      <c r="J13" s="382"/>
      <c r="K13" s="382"/>
      <c r="L13" s="243" t="s">
        <v>21</v>
      </c>
      <c r="M13" s="244" t="s">
        <v>22</v>
      </c>
      <c r="N13" s="245" t="s">
        <v>23</v>
      </c>
      <c r="O13" s="246" t="s">
        <v>24</v>
      </c>
      <c r="T13"/>
      <c r="U13"/>
    </row>
    <row r="14" spans="1:28" ht="30" customHeight="1" x14ac:dyDescent="0.25">
      <c r="A14" s="370">
        <v>8</v>
      </c>
      <c r="B14" s="344" t="s">
        <v>378</v>
      </c>
      <c r="C14" s="248" t="s">
        <v>25</v>
      </c>
      <c r="D14" s="249"/>
      <c r="E14" s="250">
        <f>G5</f>
        <v>4.7</v>
      </c>
      <c r="F14" s="251" t="str">
        <f>O5</f>
        <v>77 / 2362</v>
      </c>
      <c r="G14" s="252">
        <f>K5</f>
        <v>6.9360621182913869E-3</v>
      </c>
      <c r="H14" s="251" t="str">
        <f>P5</f>
        <v>30 / 2371</v>
      </c>
      <c r="I14" s="253">
        <f>L5</f>
        <v>2.6921040587955525E-3</v>
      </c>
      <c r="J14" s="254">
        <f>M5</f>
        <v>62.2</v>
      </c>
      <c r="K14" s="255">
        <v>0.27611889191026207</v>
      </c>
      <c r="L14" s="256" t="s">
        <v>436</v>
      </c>
      <c r="M14" s="256" t="s">
        <v>437</v>
      </c>
      <c r="N14" s="337" t="s">
        <v>438</v>
      </c>
      <c r="O14" s="259" t="s">
        <v>12</v>
      </c>
      <c r="Q14" s="20">
        <v>2</v>
      </c>
      <c r="R14" s="39">
        <f>Q14*K14</f>
        <v>0.55223778382052413</v>
      </c>
      <c r="U14"/>
    </row>
    <row r="15" spans="1:28" ht="30" customHeight="1" x14ac:dyDescent="0.25">
      <c r="A15" s="371"/>
      <c r="B15" s="344" t="s">
        <v>379</v>
      </c>
      <c r="C15" s="248" t="s">
        <v>25</v>
      </c>
      <c r="D15" s="249"/>
      <c r="E15" s="250">
        <f t="shared" ref="E15:E16" si="8">G6</f>
        <v>3.07</v>
      </c>
      <c r="F15" s="251" t="str">
        <f t="shared" ref="F15:F16" si="9">O6</f>
        <v>86 / 1545</v>
      </c>
      <c r="G15" s="252">
        <f t="shared" ref="G15:G16" si="10">K6</f>
        <v>1.81314105604925E-2</v>
      </c>
      <c r="H15" s="251" t="str">
        <f t="shared" ref="H15:H16" si="11">P6</f>
        <v>67 / 1534</v>
      </c>
      <c r="I15" s="253">
        <f t="shared" ref="I15:J15" si="12">L6</f>
        <v>1.4226925837371373E-2</v>
      </c>
      <c r="J15" s="254">
        <f t="shared" si="12"/>
        <v>71.599999999999994</v>
      </c>
      <c r="K15" s="255">
        <v>0.33571223881255452</v>
      </c>
      <c r="L15" s="256" t="s">
        <v>439</v>
      </c>
      <c r="M15" s="256" t="s">
        <v>440</v>
      </c>
      <c r="N15" s="256" t="s">
        <v>441</v>
      </c>
      <c r="O15" s="261" t="s">
        <v>12</v>
      </c>
      <c r="Q15" s="20">
        <v>2</v>
      </c>
      <c r="R15" s="39">
        <f t="shared" ref="R15:R16" si="13">Q15*K15</f>
        <v>0.67142447762510904</v>
      </c>
      <c r="S15" s="3"/>
      <c r="T15"/>
      <c r="U15"/>
    </row>
    <row r="16" spans="1:28" ht="30" customHeight="1" thickBot="1" x14ac:dyDescent="0.3">
      <c r="A16" s="372"/>
      <c r="B16" s="344" t="s">
        <v>384</v>
      </c>
      <c r="C16" s="248" t="s">
        <v>25</v>
      </c>
      <c r="D16" s="249"/>
      <c r="E16" s="250">
        <f t="shared" si="8"/>
        <v>3.26</v>
      </c>
      <c r="F16" s="251" t="str">
        <f t="shared" si="9"/>
        <v>220 / 4678</v>
      </c>
      <c r="G16" s="252">
        <f t="shared" si="10"/>
        <v>1.4425964638026319E-2</v>
      </c>
      <c r="H16" s="251" t="str">
        <f t="shared" si="11"/>
        <v>118 / 4683</v>
      </c>
      <c r="I16" s="253">
        <f t="shared" ref="I16:J16" si="14">L7</f>
        <v>7.7293015200522982E-3</v>
      </c>
      <c r="J16" s="254">
        <f t="shared" si="14"/>
        <v>67.900000000000006</v>
      </c>
      <c r="K16" s="255">
        <v>0.38816886927718336</v>
      </c>
      <c r="L16" s="256" t="s">
        <v>442</v>
      </c>
      <c r="M16" s="256" t="s">
        <v>443</v>
      </c>
      <c r="N16" s="256" t="s">
        <v>444</v>
      </c>
      <c r="O16" s="261" t="s">
        <v>12</v>
      </c>
      <c r="Q16" s="20">
        <v>2</v>
      </c>
      <c r="R16" s="39">
        <f t="shared" si="13"/>
        <v>0.77633773855436672</v>
      </c>
      <c r="S16" s="3"/>
      <c r="T16"/>
      <c r="U16"/>
    </row>
    <row r="17" spans="1:21" ht="30" customHeight="1" thickBot="1" x14ac:dyDescent="0.3">
      <c r="A17" s="268" t="s">
        <v>26</v>
      </c>
      <c r="B17" s="269">
        <f>COUNT(E14:E16)</f>
        <v>3</v>
      </c>
      <c r="C17" s="270"/>
      <c r="D17" s="271" t="s">
        <v>435</v>
      </c>
      <c r="E17" s="272">
        <f>G8</f>
        <v>3.6228084784254349</v>
      </c>
      <c r="F17" s="273" t="str">
        <f>O8</f>
        <v>383 / 8585</v>
      </c>
      <c r="G17" s="274">
        <f>K8</f>
        <v>1.231716011954399E-2</v>
      </c>
      <c r="H17" s="273" t="str">
        <f>P8</f>
        <v>215 / 8588</v>
      </c>
      <c r="I17" s="274">
        <f>L8</f>
        <v>6.908815841818323E-3</v>
      </c>
      <c r="J17" s="272">
        <f>M8</f>
        <v>66.992424154195533</v>
      </c>
      <c r="K17" s="275">
        <v>0.99999999999999978</v>
      </c>
      <c r="L17" s="340" t="s">
        <v>416</v>
      </c>
      <c r="M17" s="276"/>
      <c r="N17" s="277"/>
      <c r="O17" s="278" t="s">
        <v>12</v>
      </c>
      <c r="R17" s="47">
        <f>SUM(R14:R16)</f>
        <v>2</v>
      </c>
      <c r="T17"/>
      <c r="U17"/>
    </row>
    <row r="18" spans="1:21" ht="7.5" customHeight="1" thickBot="1" x14ac:dyDescent="0.25">
      <c r="A18" s="279"/>
      <c r="B18" s="279"/>
      <c r="C18" s="280"/>
      <c r="D18" s="281"/>
      <c r="E18" s="282"/>
      <c r="F18" s="283"/>
      <c r="G18" s="284"/>
      <c r="H18" s="283"/>
      <c r="I18" s="285"/>
      <c r="J18" s="286"/>
      <c r="K18" s="287"/>
      <c r="L18" s="276"/>
      <c r="M18" s="277"/>
      <c r="N18" s="277"/>
      <c r="O18" s="287"/>
    </row>
    <row r="19" spans="1:21" s="8" customFormat="1" ht="52.5" customHeight="1" thickBot="1" x14ac:dyDescent="0.25">
      <c r="A19" s="288"/>
      <c r="B19" s="376" t="s">
        <v>457</v>
      </c>
      <c r="C19" s="377"/>
      <c r="D19" s="377"/>
      <c r="E19" s="377"/>
      <c r="F19" s="377"/>
      <c r="G19" s="377"/>
      <c r="H19" s="377"/>
      <c r="I19" s="378"/>
      <c r="J19" s="289" t="s">
        <v>71</v>
      </c>
      <c r="K19" s="290" t="s">
        <v>393</v>
      </c>
      <c r="L19" s="291" t="s">
        <v>21</v>
      </c>
      <c r="M19" s="292" t="s">
        <v>22</v>
      </c>
      <c r="N19" s="293" t="s">
        <v>23</v>
      </c>
      <c r="O19" s="277"/>
    </row>
    <row r="20" spans="1:21" ht="27" customHeight="1" x14ac:dyDescent="0.2">
      <c r="A20" s="379" t="s">
        <v>28</v>
      </c>
      <c r="B20" s="294" t="s">
        <v>29</v>
      </c>
      <c r="C20" s="295">
        <f>I17</f>
        <v>6.908815841818323E-3</v>
      </c>
      <c r="D20" s="296" t="s">
        <v>30</v>
      </c>
      <c r="E20" s="296"/>
      <c r="F20" s="296"/>
      <c r="G20" s="296"/>
      <c r="H20" s="297">
        <f>J17</f>
        <v>66.992424154195533</v>
      </c>
      <c r="I20" s="298" t="s">
        <v>31</v>
      </c>
      <c r="J20" s="299" t="s">
        <v>417</v>
      </c>
      <c r="K20" s="300" t="s">
        <v>418</v>
      </c>
      <c r="L20" s="338" t="s">
        <v>416</v>
      </c>
      <c r="M20" s="302" t="s">
        <v>419</v>
      </c>
      <c r="N20" s="352" t="s">
        <v>420</v>
      </c>
      <c r="O20" s="303" t="s">
        <v>32</v>
      </c>
    </row>
    <row r="21" spans="1:21" ht="27" customHeight="1" thickBot="1" x14ac:dyDescent="0.25">
      <c r="A21" s="380"/>
      <c r="B21" s="304" t="s">
        <v>29</v>
      </c>
      <c r="C21" s="305">
        <f>I17*E17</f>
        <v>2.5029316607619378E-2</v>
      </c>
      <c r="D21" s="306" t="s">
        <v>33</v>
      </c>
      <c r="E21" s="307"/>
      <c r="F21" s="308"/>
      <c r="G21" s="309">
        <f>E17</f>
        <v>3.6228084784254349</v>
      </c>
      <c r="H21" s="306" t="s">
        <v>34</v>
      </c>
      <c r="I21" s="310"/>
      <c r="J21" s="311" t="s">
        <v>421</v>
      </c>
      <c r="K21" s="312" t="s">
        <v>422</v>
      </c>
      <c r="L21" s="339" t="s">
        <v>416</v>
      </c>
      <c r="M21" s="314" t="s">
        <v>423</v>
      </c>
      <c r="N21" s="353" t="s">
        <v>424</v>
      </c>
      <c r="O21" s="315" t="s">
        <v>198</v>
      </c>
    </row>
    <row r="22" spans="1:21" ht="15.95" customHeight="1" thickBot="1" x14ac:dyDescent="0.25">
      <c r="A22" s="316"/>
      <c r="B22" s="317"/>
      <c r="C22" s="318"/>
      <c r="D22" s="319"/>
      <c r="E22" s="320"/>
      <c r="F22" s="321"/>
      <c r="G22" s="322"/>
      <c r="H22" s="319"/>
      <c r="I22" s="321"/>
      <c r="J22" s="323"/>
      <c r="K22" s="323"/>
      <c r="L22" s="324"/>
      <c r="M22" s="325"/>
      <c r="N22" s="325"/>
      <c r="O22" s="326"/>
    </row>
    <row r="23" spans="1:21" ht="22.5" customHeight="1" thickBot="1" x14ac:dyDescent="0.35">
      <c r="A23" s="327"/>
      <c r="B23" s="327"/>
      <c r="C23" s="287"/>
      <c r="D23" s="287"/>
      <c r="E23" s="287"/>
      <c r="F23" s="287"/>
      <c r="G23" s="287"/>
      <c r="H23" s="287"/>
      <c r="I23" s="328"/>
      <c r="J23" s="329"/>
      <c r="K23" s="330" t="s">
        <v>64</v>
      </c>
      <c r="L23" s="331" t="s">
        <v>425</v>
      </c>
      <c r="M23" s="332"/>
      <c r="N23" s="333"/>
      <c r="O23" s="334"/>
    </row>
    <row r="24" spans="1:21" ht="28.5" hidden="1" customHeight="1" x14ac:dyDescent="0.2">
      <c r="A24" s="2"/>
      <c r="C24" s="1"/>
      <c r="I24" s="181" t="s">
        <v>65</v>
      </c>
      <c r="J24" s="196">
        <v>3.5</v>
      </c>
      <c r="K24" s="196">
        <v>3.5</v>
      </c>
    </row>
    <row r="25" spans="1:21" ht="15.75" hidden="1" customHeight="1" x14ac:dyDescent="0.2">
      <c r="A25" s="2"/>
      <c r="C25" s="1"/>
      <c r="I25" s="20"/>
      <c r="J25" s="17" t="s">
        <v>68</v>
      </c>
      <c r="K25" s="17" t="s">
        <v>390</v>
      </c>
      <c r="L25" s="17" t="s">
        <v>66</v>
      </c>
    </row>
    <row r="26" spans="1:21" ht="15.75" hidden="1" customHeight="1" x14ac:dyDescent="0.2">
      <c r="A26" s="2"/>
      <c r="C26" s="1"/>
      <c r="I26" s="208" t="s">
        <v>67</v>
      </c>
      <c r="J26" s="198">
        <f>J20*1000*J24</f>
        <v>43.4</v>
      </c>
      <c r="K26" s="197">
        <f>K20*1000*K24</f>
        <v>24.15</v>
      </c>
      <c r="L26" s="225">
        <f>((J26*H8)+(K26*I8))/J8</f>
        <v>33.771158632016437</v>
      </c>
    </row>
    <row r="27" spans="1:21" ht="15.75" hidden="1" customHeight="1" x14ac:dyDescent="0.2">
      <c r="A27" s="182" t="s">
        <v>72</v>
      </c>
      <c r="B27" s="383" t="s">
        <v>73</v>
      </c>
      <c r="C27" s="383"/>
      <c r="D27" s="383"/>
      <c r="E27" s="383" t="s">
        <v>74</v>
      </c>
      <c r="F27" s="383"/>
      <c r="G27" s="383"/>
      <c r="I27" s="20"/>
      <c r="J27" s="20"/>
      <c r="K27" s="20"/>
      <c r="L27" s="20"/>
      <c r="M27" s="20"/>
    </row>
    <row r="28" spans="1:21" ht="21" hidden="1" customHeight="1" x14ac:dyDescent="0.2">
      <c r="A28" s="183" t="s">
        <v>413</v>
      </c>
      <c r="B28" s="184" t="s">
        <v>35</v>
      </c>
      <c r="C28" s="184" t="s">
        <v>36</v>
      </c>
      <c r="D28" s="184" t="s">
        <v>7</v>
      </c>
      <c r="E28" s="184" t="s">
        <v>35</v>
      </c>
      <c r="F28" s="184" t="s">
        <v>36</v>
      </c>
      <c r="G28" s="184" t="s">
        <v>7</v>
      </c>
      <c r="I28" s="20"/>
      <c r="J28" s="20"/>
      <c r="K28" s="20"/>
      <c r="L28" s="20"/>
      <c r="M28" s="20"/>
    </row>
    <row r="29" spans="1:21" ht="15.75" hidden="1" customHeight="1" x14ac:dyDescent="0.2">
      <c r="A29" s="347" t="s">
        <v>404</v>
      </c>
      <c r="B29" s="348">
        <v>77</v>
      </c>
      <c r="C29" s="212">
        <f>D29-B29</f>
        <v>2285</v>
      </c>
      <c r="D29" s="349">
        <v>2362</v>
      </c>
      <c r="E29" s="348">
        <v>30</v>
      </c>
      <c r="F29" s="212">
        <f>G29-E29</f>
        <v>2341</v>
      </c>
      <c r="G29" s="349">
        <v>2371</v>
      </c>
    </row>
    <row r="30" spans="1:21" ht="15.75" hidden="1" customHeight="1" x14ac:dyDescent="0.2">
      <c r="A30" s="347" t="s">
        <v>414</v>
      </c>
      <c r="B30" s="348">
        <v>86</v>
      </c>
      <c r="C30" s="212">
        <f t="shared" ref="C30:C31" si="15">D30-B30</f>
        <v>1459</v>
      </c>
      <c r="D30" s="349">
        <v>1545</v>
      </c>
      <c r="E30" s="348">
        <v>67</v>
      </c>
      <c r="F30" s="212">
        <f t="shared" ref="F30:F31" si="16">G30-E30</f>
        <v>1467</v>
      </c>
      <c r="G30" s="349">
        <v>1534</v>
      </c>
      <c r="I30" s="88"/>
      <c r="J30" s="88"/>
      <c r="K30" s="88"/>
    </row>
    <row r="31" spans="1:21" ht="15.75" hidden="1" customHeight="1" x14ac:dyDescent="0.2">
      <c r="A31" s="347" t="s">
        <v>415</v>
      </c>
      <c r="B31" s="348">
        <v>220</v>
      </c>
      <c r="C31" s="212">
        <f t="shared" si="15"/>
        <v>4458</v>
      </c>
      <c r="D31" s="349">
        <v>4678</v>
      </c>
      <c r="E31" s="348">
        <v>118</v>
      </c>
      <c r="F31" s="212">
        <f t="shared" si="16"/>
        <v>4565</v>
      </c>
      <c r="G31" s="349">
        <v>4683</v>
      </c>
      <c r="I31" s="88"/>
      <c r="J31" s="88"/>
      <c r="K31" s="88"/>
      <c r="L31" s="88"/>
      <c r="M31" s="88"/>
      <c r="N31" s="88"/>
    </row>
    <row r="32" spans="1:21" ht="15.75" hidden="1" customHeight="1" x14ac:dyDescent="0.2">
      <c r="A32" s="185">
        <f>COUNT(B29:B31)</f>
        <v>3</v>
      </c>
      <c r="B32" s="214">
        <f t="shared" ref="B32:G32" si="17">SUM(B29:B31)</f>
        <v>383</v>
      </c>
      <c r="C32" s="214">
        <f t="shared" si="17"/>
        <v>8202</v>
      </c>
      <c r="D32" s="214">
        <f t="shared" si="17"/>
        <v>8585</v>
      </c>
      <c r="E32" s="214">
        <f t="shared" si="17"/>
        <v>215</v>
      </c>
      <c r="F32" s="214">
        <f t="shared" si="17"/>
        <v>8373</v>
      </c>
      <c r="G32" s="214">
        <f t="shared" si="17"/>
        <v>8588</v>
      </c>
      <c r="I32" s="88"/>
      <c r="J32" s="88"/>
      <c r="K32" s="88"/>
      <c r="L32" s="88"/>
      <c r="M32" s="88"/>
      <c r="N32" s="88"/>
    </row>
    <row r="33" spans="1:27" s="8" customFormat="1" ht="15.75" hidden="1" customHeight="1" x14ac:dyDescent="0.2">
      <c r="A33" s="347"/>
      <c r="B33" s="226"/>
      <c r="C33" s="227"/>
      <c r="D33" s="228"/>
      <c r="E33" s="226"/>
      <c r="F33" s="227"/>
      <c r="G33" s="228"/>
      <c r="I33" s="88"/>
      <c r="J33" s="88"/>
      <c r="K33" s="88"/>
      <c r="L33" s="88"/>
      <c r="M33" s="88"/>
      <c r="N33" s="88"/>
    </row>
    <row r="34" spans="1:27" ht="15.75" customHeight="1" x14ac:dyDescent="0.25">
      <c r="I34" s="350"/>
      <c r="J34" s="350"/>
      <c r="K34" s="351"/>
      <c r="L34" s="350"/>
      <c r="M34" s="350"/>
      <c r="N34" s="350"/>
      <c r="O34" s="354"/>
      <c r="P34" s="350"/>
      <c r="S34" s="88"/>
      <c r="W34" s="88"/>
      <c r="AA34" s="88"/>
    </row>
    <row r="35" spans="1:27" ht="15.75" customHeight="1" thickBot="1" x14ac:dyDescent="0.25"/>
    <row r="36" spans="1:27" ht="28.5" customHeight="1" thickBot="1" x14ac:dyDescent="0.25">
      <c r="A36" s="99"/>
      <c r="B36" s="100" t="s">
        <v>37</v>
      </c>
      <c r="C36" s="101">
        <v>2.5029316607619378E-2</v>
      </c>
      <c r="D36" s="367" t="s">
        <v>38</v>
      </c>
      <c r="E36" s="368"/>
      <c r="F36" s="369"/>
    </row>
    <row r="37" spans="1:27" ht="28.5" customHeight="1" thickBot="1" x14ac:dyDescent="0.25">
      <c r="A37" s="103">
        <f>I17</f>
        <v>6.908815841818323E-3</v>
      </c>
      <c r="B37" s="104" t="s">
        <v>80</v>
      </c>
      <c r="C37" s="99"/>
      <c r="D37" s="105" t="s">
        <v>39</v>
      </c>
      <c r="E37" s="106" t="s">
        <v>40</v>
      </c>
      <c r="F37" s="105" t="s">
        <v>41</v>
      </c>
    </row>
    <row r="38" spans="1:27" ht="28.5" customHeight="1" thickBot="1" x14ac:dyDescent="0.25">
      <c r="A38" s="107">
        <f>E17</f>
        <v>3.6228084784254349</v>
      </c>
      <c r="B38" s="108" t="s">
        <v>42</v>
      </c>
      <c r="C38" s="109"/>
      <c r="D38" s="110">
        <v>1.7949139911077767</v>
      </c>
      <c r="E38" s="111">
        <v>1.267890580994673</v>
      </c>
      <c r="F38" s="112">
        <v>2.5410049445646794</v>
      </c>
      <c r="G38" s="109"/>
    </row>
    <row r="39" spans="1:27" ht="28.5" hidden="1" customHeight="1" x14ac:dyDescent="0.2">
      <c r="A39" s="113"/>
      <c r="B39" s="104"/>
      <c r="C39" s="99"/>
      <c r="D39" s="99"/>
      <c r="E39" s="99"/>
      <c r="F39" s="99"/>
      <c r="G39" s="99"/>
    </row>
    <row r="40" spans="1:27" ht="28.5" hidden="1" customHeight="1" x14ac:dyDescent="0.2">
      <c r="A40" s="113"/>
      <c r="B40" s="114" t="s">
        <v>43</v>
      </c>
      <c r="C40" s="115"/>
      <c r="D40" s="116">
        <f>C36*D38</f>
        <v>4.4925470566882258E-2</v>
      </c>
      <c r="E40" s="117">
        <f>C36*E38</f>
        <v>3.173443477553415E-2</v>
      </c>
      <c r="F40" s="118">
        <f>C36*F38</f>
        <v>6.3599617259035693E-2</v>
      </c>
      <c r="G40" s="99"/>
    </row>
    <row r="41" spans="1:27" ht="28.5" hidden="1" customHeight="1" x14ac:dyDescent="0.2">
      <c r="A41" s="113"/>
      <c r="B41" s="104"/>
      <c r="C41" s="99"/>
      <c r="D41" s="99"/>
      <c r="E41" s="99"/>
      <c r="F41" s="99"/>
      <c r="G41" s="99"/>
    </row>
    <row r="42" spans="1:27" ht="28.5" hidden="1" customHeight="1" x14ac:dyDescent="0.2">
      <c r="A42" s="113"/>
      <c r="B42" s="119"/>
      <c r="C42" s="120" t="s">
        <v>22</v>
      </c>
      <c r="D42" s="121">
        <f>C36-D40</f>
        <v>-1.9896153959262881E-2</v>
      </c>
      <c r="E42" s="122">
        <f>C36-F40</f>
        <v>-3.8570300651416312E-2</v>
      </c>
      <c r="F42" s="123">
        <f>C36-E40</f>
        <v>-6.7051181679147719E-3</v>
      </c>
      <c r="G42" s="99"/>
    </row>
    <row r="43" spans="1:27" ht="28.5" hidden="1" customHeight="1" x14ac:dyDescent="0.2">
      <c r="A43" s="113"/>
      <c r="B43" s="124"/>
      <c r="C43" s="125" t="s">
        <v>23</v>
      </c>
      <c r="D43" s="126">
        <f>1/D42</f>
        <v>-50.260970137619921</v>
      </c>
      <c r="E43" s="127">
        <f>1/F42</f>
        <v>-149.13980260410392</v>
      </c>
      <c r="F43" s="128">
        <f>1/E42</f>
        <v>-25.926684083632615</v>
      </c>
      <c r="G43" s="99"/>
    </row>
    <row r="44" spans="1:27" ht="28.5" hidden="1" customHeight="1" x14ac:dyDescent="0.2">
      <c r="A44" s="113"/>
      <c r="B44" s="104"/>
      <c r="C44" s="109"/>
      <c r="D44" s="109"/>
      <c r="E44" s="109"/>
      <c r="F44" s="109"/>
      <c r="G44" s="99"/>
    </row>
    <row r="45" spans="1:27" ht="28.5" hidden="1" customHeight="1" x14ac:dyDescent="0.2">
      <c r="A45" s="113"/>
      <c r="B45" s="129" t="s">
        <v>44</v>
      </c>
      <c r="C45" s="130" t="s">
        <v>45</v>
      </c>
      <c r="D45" s="131">
        <f>D43</f>
        <v>-50.260970137619921</v>
      </c>
      <c r="E45" s="131">
        <f>E43</f>
        <v>-149.13980260410392</v>
      </c>
      <c r="F45" s="131">
        <f>F43</f>
        <v>-25.926684083632615</v>
      </c>
      <c r="G45" s="99"/>
    </row>
    <row r="46" spans="1:27" ht="28.5" hidden="1" customHeight="1" x14ac:dyDescent="0.2">
      <c r="A46" s="113"/>
      <c r="B46" s="132"/>
      <c r="C46" s="133" t="s">
        <v>46</v>
      </c>
      <c r="D46" s="134">
        <f>(1-C36)*D43</f>
        <v>-49.00297240303933</v>
      </c>
      <c r="E46" s="134">
        <f>(1-C36)*E43</f>
        <v>-145.40693526592793</v>
      </c>
      <c r="F46" s="134">
        <f>(1-C36)*F43</f>
        <v>-25.277756899117648</v>
      </c>
      <c r="G46" s="135"/>
    </row>
    <row r="47" spans="1:27" ht="28.5" hidden="1" customHeight="1" x14ac:dyDescent="0.2">
      <c r="A47" s="113"/>
      <c r="B47" s="136"/>
      <c r="C47" s="137" t="s">
        <v>47</v>
      </c>
      <c r="D47" s="138">
        <f>D43*D42</f>
        <v>1</v>
      </c>
      <c r="E47" s="138">
        <f>E43*F42</f>
        <v>1</v>
      </c>
      <c r="F47" s="138">
        <f>F43*E42</f>
        <v>1</v>
      </c>
      <c r="G47" s="135"/>
    </row>
    <row r="48" spans="1:27" ht="28.5" hidden="1" customHeight="1" x14ac:dyDescent="0.2">
      <c r="A48" s="113"/>
      <c r="B48" s="139"/>
      <c r="C48" s="140" t="s">
        <v>48</v>
      </c>
      <c r="D48" s="141">
        <f>(C36-D42)*D43</f>
        <v>-2.2579977345805919</v>
      </c>
      <c r="E48" s="141">
        <f>(C36-F42)*E43</f>
        <v>-4.732867338175974</v>
      </c>
      <c r="F48" s="141">
        <f>(C36-E42)*F43</f>
        <v>-1.6489271845149669</v>
      </c>
      <c r="G48" s="135"/>
    </row>
    <row r="49" spans="1:7" ht="28.5" hidden="1" customHeight="1" x14ac:dyDescent="0.2">
      <c r="A49" s="113"/>
      <c r="B49" s="142"/>
      <c r="C49" s="143"/>
      <c r="D49" s="144"/>
      <c r="E49" s="144"/>
      <c r="F49" s="144"/>
      <c r="G49" s="135"/>
    </row>
    <row r="50" spans="1:7" ht="28.5" hidden="1" customHeight="1" x14ac:dyDescent="0.2">
      <c r="A50" s="113"/>
      <c r="B50" s="129" t="s">
        <v>49</v>
      </c>
      <c r="C50" s="130" t="s">
        <v>50</v>
      </c>
      <c r="D50" s="131">
        <f>D43</f>
        <v>-50.260970137619921</v>
      </c>
      <c r="E50" s="131">
        <f>E43</f>
        <v>-149.13980260410392</v>
      </c>
      <c r="F50" s="131">
        <f>F43</f>
        <v>-25.926684083632615</v>
      </c>
      <c r="G50" s="135"/>
    </row>
    <row r="51" spans="1:7" ht="28.5" hidden="1" customHeight="1" x14ac:dyDescent="0.2">
      <c r="A51" s="113"/>
      <c r="B51" s="132"/>
      <c r="C51" s="145" t="s">
        <v>46</v>
      </c>
      <c r="D51" s="134">
        <f>ABS((1-(C36-D42))*D43)</f>
        <v>48.00297240303933</v>
      </c>
      <c r="E51" s="134">
        <f>ABS((1-(C36-F42))*E43)</f>
        <v>144.40693526592796</v>
      </c>
      <c r="F51" s="134">
        <f>ABS((1-(C36-E42))*F43)</f>
        <v>24.277756899117648</v>
      </c>
      <c r="G51" s="99"/>
    </row>
    <row r="52" spans="1:7" ht="28.5" hidden="1" customHeight="1" x14ac:dyDescent="0.2">
      <c r="A52" s="113"/>
      <c r="B52" s="146"/>
      <c r="C52" s="147" t="s">
        <v>51</v>
      </c>
      <c r="D52" s="148">
        <f>D43*D42</f>
        <v>1</v>
      </c>
      <c r="E52" s="148">
        <f>E43*F42</f>
        <v>1</v>
      </c>
      <c r="F52" s="148">
        <f>F43*E42</f>
        <v>1</v>
      </c>
      <c r="G52" s="99"/>
    </row>
    <row r="53" spans="1:7" ht="28.5" hidden="1" customHeight="1" x14ac:dyDescent="0.2">
      <c r="A53" s="113"/>
      <c r="B53" s="149"/>
      <c r="C53" s="140" t="s">
        <v>52</v>
      </c>
      <c r="D53" s="141">
        <f>ABS(C36*D43)</f>
        <v>1.2579977345805919</v>
      </c>
      <c r="E53" s="141">
        <f>ABS(C36*E43)</f>
        <v>3.732867338175974</v>
      </c>
      <c r="F53" s="141">
        <f>ABS(C36*F43)</f>
        <v>0.64892718451496678</v>
      </c>
      <c r="G53" s="99"/>
    </row>
    <row r="54" spans="1:7" ht="28.5" hidden="1" customHeight="1" x14ac:dyDescent="0.2">
      <c r="A54" s="113"/>
      <c r="B54" s="150"/>
      <c r="C54" s="151"/>
      <c r="D54" s="152"/>
      <c r="E54" s="153"/>
      <c r="F54" s="152"/>
      <c r="G54" s="154"/>
    </row>
    <row r="55" spans="1:7" ht="28.5" hidden="1" customHeight="1" x14ac:dyDescent="0.2">
      <c r="A55" s="113"/>
      <c r="B55" s="155" t="s">
        <v>53</v>
      </c>
      <c r="C55" s="156"/>
      <c r="D55" s="156"/>
      <c r="E55" s="157">
        <f>ROUND(D38,2)</f>
        <v>1.79</v>
      </c>
      <c r="F55" s="158">
        <f>ROUND(D42,4)</f>
        <v>-1.9900000000000001E-2</v>
      </c>
      <c r="G55" s="159">
        <f>ROUND(D43,0)</f>
        <v>-50</v>
      </c>
    </row>
    <row r="56" spans="1:7" ht="28.5" hidden="1" customHeight="1" x14ac:dyDescent="0.2">
      <c r="A56" s="113"/>
      <c r="B56" s="160" t="s">
        <v>54</v>
      </c>
      <c r="C56" s="161">
        <f>ROUND(D40,4)</f>
        <v>4.4900000000000002E-2</v>
      </c>
      <c r="D56" s="162">
        <f>ROUND(C36,4)</f>
        <v>2.5000000000000001E-2</v>
      </c>
      <c r="E56" s="163">
        <f>ROUND(E38,2)</f>
        <v>1.27</v>
      </c>
      <c r="F56" s="164">
        <f>ROUND(E42,4)</f>
        <v>-3.8600000000000002E-2</v>
      </c>
      <c r="G56" s="165">
        <f>ROUND(E43,0)</f>
        <v>-149</v>
      </c>
    </row>
    <row r="57" spans="1:7" ht="28.5" hidden="1" customHeight="1" x14ac:dyDescent="0.2">
      <c r="A57" s="113"/>
      <c r="B57" s="160" t="s">
        <v>55</v>
      </c>
      <c r="C57" s="166"/>
      <c r="D57" s="166"/>
      <c r="E57" s="163">
        <f>ROUND(F38,2)</f>
        <v>2.54</v>
      </c>
      <c r="F57" s="164">
        <f>ROUND(F42,4)</f>
        <v>-6.7000000000000002E-3</v>
      </c>
      <c r="G57" s="165">
        <f>ROUND(F43,0)</f>
        <v>-26</v>
      </c>
    </row>
    <row r="58" spans="1:7" ht="28.5" hidden="1" customHeight="1" x14ac:dyDescent="0.2">
      <c r="A58" s="113"/>
      <c r="B58" s="160" t="s">
        <v>56</v>
      </c>
      <c r="C58" s="167" t="s">
        <v>57</v>
      </c>
      <c r="D58" s="167" t="s">
        <v>58</v>
      </c>
      <c r="E58" s="168" t="s">
        <v>59</v>
      </c>
      <c r="F58" s="168" t="s">
        <v>60</v>
      </c>
      <c r="G58" s="167" t="s">
        <v>23</v>
      </c>
    </row>
    <row r="59" spans="1:7" ht="28.5" hidden="1" customHeight="1" x14ac:dyDescent="0.2">
      <c r="A59" s="113"/>
      <c r="B59" s="169" t="s">
        <v>61</v>
      </c>
      <c r="C59" s="167" t="str">
        <f>CONCATENATE(C56*100,B58)</f>
        <v>4,49%</v>
      </c>
      <c r="D59" s="167" t="str">
        <f>CONCATENATE(D56*100,B58)</f>
        <v>2,5%</v>
      </c>
      <c r="E59" s="167" t="str">
        <f>CONCATENATE(E55," ",B55,E56,B56,E57,B57)</f>
        <v>1,79 (1,27-2,54)</v>
      </c>
      <c r="F59" s="167" t="str">
        <f>CONCATENATE(F55*100,B58," ",B55,F56*100,B58," ",B59," ",F57*100,B58,B57)</f>
        <v>-1,99% (-3,86% a -0,67%)</v>
      </c>
      <c r="G59" s="167" t="str">
        <f>CONCATENATE(G55," ",B55,G56," ",B59," ",G57,B57)</f>
        <v>-50 (-149 a -26)</v>
      </c>
    </row>
    <row r="60" spans="1:7" ht="28.5" hidden="1" customHeight="1" x14ac:dyDescent="0.2">
      <c r="A60" s="170"/>
      <c r="B60" s="171"/>
      <c r="C60" s="172"/>
      <c r="D60" s="172"/>
      <c r="E60" s="172"/>
      <c r="F60" s="172"/>
      <c r="G60" s="172"/>
    </row>
    <row r="61" spans="1:7" ht="28.5" customHeight="1" x14ac:dyDescent="0.2">
      <c r="A61" s="103">
        <f>A37*A38</f>
        <v>2.5029316607619378E-2</v>
      </c>
      <c r="B61" s="104" t="s">
        <v>62</v>
      </c>
      <c r="C61" s="99"/>
      <c r="D61" s="99"/>
      <c r="E61" s="99"/>
      <c r="F61" s="99"/>
      <c r="G61" s="99"/>
    </row>
    <row r="62" spans="1:7" ht="28.5" customHeight="1" x14ac:dyDescent="0.2">
      <c r="A62" s="173"/>
      <c r="B62" s="99"/>
      <c r="C62" s="174" t="s">
        <v>63</v>
      </c>
      <c r="D62" s="174" t="s">
        <v>58</v>
      </c>
      <c r="E62" s="174" t="s">
        <v>59</v>
      </c>
      <c r="F62" s="174" t="s">
        <v>22</v>
      </c>
      <c r="G62" s="174" t="s">
        <v>23</v>
      </c>
    </row>
    <row r="63" spans="1:7" ht="28.5" customHeight="1" x14ac:dyDescent="0.2">
      <c r="A63" s="175"/>
      <c r="B63" s="176"/>
      <c r="C63" s="177" t="str">
        <f>C59</f>
        <v>4,49%</v>
      </c>
      <c r="D63" s="177" t="str">
        <f>D59</f>
        <v>2,5%</v>
      </c>
      <c r="E63" s="177" t="str">
        <f>E59</f>
        <v>1,79 (1,27-2,54)</v>
      </c>
      <c r="F63" s="177" t="str">
        <f>F59</f>
        <v>-1,99% (-3,86% a -0,67%)</v>
      </c>
      <c r="G63" s="177" t="str">
        <f>G59</f>
        <v>-50 (-149 a -26)</v>
      </c>
    </row>
    <row r="64" spans="1:7" ht="12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</sheetData>
  <mergeCells count="23">
    <mergeCell ref="K3:L3"/>
    <mergeCell ref="A11:O11"/>
    <mergeCell ref="D36:F36"/>
    <mergeCell ref="L12:O12"/>
    <mergeCell ref="A14:A16"/>
    <mergeCell ref="B19:I19"/>
    <mergeCell ref="A20:A21"/>
    <mergeCell ref="B27:D27"/>
    <mergeCell ref="E27:G27"/>
    <mergeCell ref="F12:F13"/>
    <mergeCell ref="G12:G13"/>
    <mergeCell ref="H12:H13"/>
    <mergeCell ref="I12:I13"/>
    <mergeCell ref="J12:J13"/>
    <mergeCell ref="K12:K13"/>
    <mergeCell ref="A12:A13"/>
    <mergeCell ref="D12:D13"/>
    <mergeCell ref="E12:E13"/>
    <mergeCell ref="B3:D3"/>
    <mergeCell ref="E3:F3"/>
    <mergeCell ref="H3:J3"/>
    <mergeCell ref="B12:B13"/>
    <mergeCell ref="C12:C13"/>
  </mergeCells>
  <pageMargins left="0.7" right="0.7" top="0.75" bottom="0.75" header="0.3" footer="0.3"/>
  <pageSetup paperSize="9" orientation="portrait" horizontalDpi="300" verticalDpi="300" r:id="rId1"/>
  <ignoredErrors>
    <ignoredError sqref="G8" formula="1"/>
    <ignoredError sqref="J20:K2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opLeftCell="A10" zoomScale="80" zoomScaleNormal="80" workbookViewId="0">
      <selection activeCell="A10" sqref="A10"/>
    </sheetView>
  </sheetViews>
  <sheetFormatPr baseColWidth="10" defaultColWidth="16" defaultRowHeight="28.5" customHeight="1" x14ac:dyDescent="0.2"/>
  <cols>
    <col min="1" max="1" width="39.42578125" style="1" customWidth="1"/>
    <col min="2" max="2" width="26.57031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.5703125" style="1" customWidth="1"/>
    <col min="8" max="8" width="15.28515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5.42578125" style="1" customWidth="1"/>
    <col min="15" max="15" width="16.7109375" style="1" customWidth="1"/>
    <col min="16" max="16" width="16" style="1"/>
    <col min="17" max="17" width="13.85546875" style="1" hidden="1" customWidth="1"/>
    <col min="18" max="18" width="0" style="1" hidden="1" customWidth="1"/>
    <col min="19" max="19" width="34.85546875" style="1" customWidth="1"/>
    <col min="20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28" ht="11.25" hidden="1" customHeight="1" x14ac:dyDescent="0.25">
      <c r="S1" s="3"/>
      <c r="T1"/>
      <c r="U1"/>
      <c r="V1"/>
      <c r="W1"/>
      <c r="X1"/>
      <c r="Y1"/>
      <c r="Z1"/>
      <c r="AA1"/>
      <c r="AB1"/>
    </row>
    <row r="2" spans="1:28" ht="30" hidden="1" customHeight="1" x14ac:dyDescent="0.25">
      <c r="A2" s="4" t="s">
        <v>434</v>
      </c>
      <c r="B2" s="5"/>
      <c r="C2" s="5"/>
      <c r="O2" s="6"/>
      <c r="P2" s="7"/>
      <c r="Q2" s="8"/>
      <c r="S2" s="3"/>
      <c r="T2"/>
      <c r="U2"/>
      <c r="V2"/>
      <c r="W2"/>
      <c r="X2"/>
      <c r="Y2"/>
      <c r="Z2"/>
      <c r="AA2"/>
      <c r="AB2"/>
    </row>
    <row r="3" spans="1:28" ht="30" hidden="1" customHeight="1" x14ac:dyDescent="0.25">
      <c r="A3" s="9"/>
      <c r="B3" s="384" t="s">
        <v>0</v>
      </c>
      <c r="C3" s="385"/>
      <c r="D3" s="386"/>
      <c r="E3" s="384" t="s">
        <v>1</v>
      </c>
      <c r="F3" s="386"/>
      <c r="G3" s="10" t="s">
        <v>2</v>
      </c>
      <c r="H3" s="384" t="s">
        <v>3</v>
      </c>
      <c r="I3" s="385"/>
      <c r="J3" s="386"/>
      <c r="K3" s="384" t="s">
        <v>4</v>
      </c>
      <c r="L3" s="386"/>
      <c r="M3" s="10" t="s">
        <v>5</v>
      </c>
      <c r="N3" s="7"/>
      <c r="S3" s="3"/>
      <c r="T3" s="3"/>
      <c r="U3"/>
      <c r="V3"/>
      <c r="W3"/>
      <c r="X3"/>
      <c r="Y3"/>
      <c r="Z3"/>
      <c r="AA3"/>
      <c r="AB3"/>
    </row>
    <row r="4" spans="1:28" ht="30" hidden="1" customHeight="1" x14ac:dyDescent="0.25">
      <c r="A4" s="231" t="s">
        <v>6</v>
      </c>
      <c r="B4" s="11" t="s">
        <v>68</v>
      </c>
      <c r="C4" s="12" t="s">
        <v>390</v>
      </c>
      <c r="D4" s="11" t="s">
        <v>7</v>
      </c>
      <c r="E4" s="12" t="s">
        <v>68</v>
      </c>
      <c r="F4" s="12" t="s">
        <v>390</v>
      </c>
      <c r="G4" s="13" t="s">
        <v>8</v>
      </c>
      <c r="H4" s="14" t="s">
        <v>68</v>
      </c>
      <c r="I4" s="15" t="s">
        <v>390</v>
      </c>
      <c r="J4" s="14" t="s">
        <v>7</v>
      </c>
      <c r="K4" s="11" t="s">
        <v>68</v>
      </c>
      <c r="L4" s="12" t="s">
        <v>390</v>
      </c>
      <c r="M4" s="13" t="s">
        <v>8</v>
      </c>
      <c r="N4" s="7"/>
      <c r="O4" s="1" t="s">
        <v>9</v>
      </c>
      <c r="P4" s="1" t="s">
        <v>9</v>
      </c>
      <c r="S4" s="3"/>
      <c r="T4" s="3"/>
      <c r="U4"/>
      <c r="V4"/>
      <c r="W4"/>
      <c r="X4"/>
      <c r="Y4"/>
      <c r="Z4"/>
      <c r="AA4"/>
      <c r="AB4"/>
    </row>
    <row r="5" spans="1:28" ht="18" hidden="1" customHeight="1" x14ac:dyDescent="0.25">
      <c r="A5" s="347" t="s">
        <v>404</v>
      </c>
      <c r="B5" s="187">
        <v>2362</v>
      </c>
      <c r="C5" s="187">
        <v>2371</v>
      </c>
      <c r="D5" s="188">
        <f t="shared" ref="D5:D7" si="0">B5+C5</f>
        <v>4733</v>
      </c>
      <c r="E5" s="191">
        <v>17</v>
      </c>
      <c r="F5" s="191">
        <v>1</v>
      </c>
      <c r="G5" s="189">
        <v>4.7</v>
      </c>
      <c r="H5" s="192">
        <f t="shared" ref="H5:H7" si="1">B5*G5</f>
        <v>11101.4</v>
      </c>
      <c r="I5" s="192">
        <f t="shared" ref="I5:I7" si="2">C5*G5</f>
        <v>11143.7</v>
      </c>
      <c r="J5" s="192">
        <f>H5+I5</f>
        <v>22245.1</v>
      </c>
      <c r="K5" s="16">
        <f>E5/H5</f>
        <v>1.5313383897526439E-3</v>
      </c>
      <c r="L5" s="16">
        <f>F5/I5</f>
        <v>8.9736801959851753E-5</v>
      </c>
      <c r="M5" s="17">
        <v>62.2</v>
      </c>
      <c r="N5" s="18">
        <f t="shared" ref="N5:N7" si="3">M5*D5</f>
        <v>294392.60000000003</v>
      </c>
      <c r="O5" s="19" t="str">
        <f>CONCATENATE(E5," ",$O$4," ",B5)</f>
        <v>17 / 2362</v>
      </c>
      <c r="P5" s="19" t="str">
        <f>CONCATENATE(F5," ",$P$4," ",C5)</f>
        <v>1 / 2371</v>
      </c>
      <c r="S5" s="3"/>
      <c r="T5" s="3"/>
      <c r="U5"/>
      <c r="V5"/>
      <c r="W5"/>
      <c r="X5"/>
      <c r="Y5"/>
      <c r="Z5"/>
      <c r="AA5"/>
      <c r="AB5"/>
    </row>
    <row r="6" spans="1:28" ht="18" hidden="1" customHeight="1" x14ac:dyDescent="0.25">
      <c r="A6" s="241" t="s">
        <v>383</v>
      </c>
      <c r="B6" s="187">
        <v>1501</v>
      </c>
      <c r="C6" s="187">
        <v>1519</v>
      </c>
      <c r="D6" s="188">
        <f t="shared" si="0"/>
        <v>3020</v>
      </c>
      <c r="E6" s="191">
        <v>23</v>
      </c>
      <c r="F6" s="191">
        <v>15</v>
      </c>
      <c r="G6" s="189">
        <v>3.7</v>
      </c>
      <c r="H6" s="192">
        <f t="shared" si="1"/>
        <v>5553.7</v>
      </c>
      <c r="I6" s="192">
        <f t="shared" si="2"/>
        <v>5620.3</v>
      </c>
      <c r="J6" s="192">
        <f t="shared" ref="J6:J7" si="4">H6+I6</f>
        <v>11174</v>
      </c>
      <c r="K6" s="16">
        <f t="shared" ref="K6:L8" si="5">E6/H6</f>
        <v>4.1413832219961465E-3</v>
      </c>
      <c r="L6" s="16">
        <f t="shared" si="5"/>
        <v>2.6688966781132678E-3</v>
      </c>
      <c r="M6" s="17">
        <v>63</v>
      </c>
      <c r="N6" s="18">
        <f t="shared" si="3"/>
        <v>190260</v>
      </c>
      <c r="O6" s="19" t="str">
        <f t="shared" ref="O6:O7" si="6">CONCATENATE(E6," ",$O$4," ",B6)</f>
        <v>23 / 1501</v>
      </c>
      <c r="P6" s="19" t="str">
        <f t="shared" ref="P6:P7" si="7">CONCATENATE(F6," ",$P$4," ",C6)</f>
        <v>15 / 1519</v>
      </c>
      <c r="S6" s="3"/>
      <c r="T6" s="3"/>
      <c r="U6"/>
      <c r="V6"/>
      <c r="W6"/>
      <c r="X6"/>
      <c r="Y6"/>
      <c r="Z6"/>
      <c r="AA6"/>
      <c r="AB6"/>
    </row>
    <row r="7" spans="1:28" ht="18" hidden="1" customHeight="1" x14ac:dyDescent="0.25">
      <c r="A7" s="347" t="s">
        <v>415</v>
      </c>
      <c r="B7" s="187">
        <v>4678</v>
      </c>
      <c r="C7" s="187">
        <v>4683</v>
      </c>
      <c r="D7" s="188">
        <f t="shared" si="0"/>
        <v>9361</v>
      </c>
      <c r="E7" s="191">
        <v>110</v>
      </c>
      <c r="F7" s="191">
        <v>66</v>
      </c>
      <c r="G7" s="189">
        <v>3.26</v>
      </c>
      <c r="H7" s="192">
        <f t="shared" si="1"/>
        <v>15250.279999999999</v>
      </c>
      <c r="I7" s="192">
        <f t="shared" si="2"/>
        <v>15266.579999999998</v>
      </c>
      <c r="J7" s="192">
        <f t="shared" si="4"/>
        <v>30516.859999999997</v>
      </c>
      <c r="K7" s="16">
        <f t="shared" si="5"/>
        <v>7.2129823190131594E-3</v>
      </c>
      <c r="L7" s="16">
        <f t="shared" si="5"/>
        <v>4.3231686468089125E-3</v>
      </c>
      <c r="M7" s="17">
        <v>67.900000000000006</v>
      </c>
      <c r="N7" s="18">
        <f t="shared" si="3"/>
        <v>635611.9</v>
      </c>
      <c r="O7" s="19" t="str">
        <f t="shared" si="6"/>
        <v>110 / 4678</v>
      </c>
      <c r="P7" s="19" t="str">
        <f t="shared" si="7"/>
        <v>66 / 4683</v>
      </c>
      <c r="S7" s="3"/>
      <c r="T7" s="3"/>
      <c r="U7"/>
      <c r="V7"/>
      <c r="W7"/>
      <c r="X7"/>
      <c r="Y7"/>
      <c r="Z7"/>
      <c r="AA7"/>
      <c r="AB7"/>
    </row>
    <row r="8" spans="1:28" ht="18" hidden="1" customHeight="1" x14ac:dyDescent="0.25">
      <c r="A8" s="21">
        <f>COUNT(B5:B7)</f>
        <v>3</v>
      </c>
      <c r="B8" s="186">
        <f>SUM(B5:B7)</f>
        <v>8541</v>
      </c>
      <c r="C8" s="186">
        <f>SUM(C5:C7)</f>
        <v>8573</v>
      </c>
      <c r="D8" s="186">
        <f>SUM(D5:D7)</f>
        <v>17114</v>
      </c>
      <c r="E8" s="186">
        <f>SUM(E5:E7)</f>
        <v>150</v>
      </c>
      <c r="F8" s="186">
        <f>SUM(F5:F7)</f>
        <v>82</v>
      </c>
      <c r="G8" s="190">
        <f>J8/D8</f>
        <v>3.7358864087881263</v>
      </c>
      <c r="H8" s="193">
        <f>SUM(H5:H7)</f>
        <v>31905.379999999997</v>
      </c>
      <c r="I8" s="193">
        <f>SUM(I5:I7)</f>
        <v>32030.579999999998</v>
      </c>
      <c r="J8" s="193">
        <f>SUM(J5:J7)</f>
        <v>63935.959999999992</v>
      </c>
      <c r="K8" s="22">
        <f t="shared" si="5"/>
        <v>4.7014014564314864E-3</v>
      </c>
      <c r="L8" s="23">
        <f>F8/I8</f>
        <v>2.560053548827402E-3</v>
      </c>
      <c r="M8" s="24">
        <f>N8/D8</f>
        <v>65.458951735421294</v>
      </c>
      <c r="N8" s="25">
        <f>SUM(N5:N7)</f>
        <v>1120264.5</v>
      </c>
      <c r="O8" s="26" t="str">
        <f>CONCATENATE(E8," ",$O$4," ",B8)</f>
        <v>150 / 8541</v>
      </c>
      <c r="P8" s="26" t="str">
        <f>CONCATENATE(F8," ",$P$4," ",C8)</f>
        <v>82 / 8573</v>
      </c>
      <c r="S8" s="3"/>
      <c r="T8" s="3"/>
      <c r="U8"/>
      <c r="V8"/>
      <c r="W8"/>
      <c r="X8"/>
      <c r="Y8"/>
      <c r="Z8"/>
      <c r="AA8"/>
      <c r="AB8"/>
    </row>
    <row r="9" spans="1:28" ht="21" hidden="1" customHeight="1" x14ac:dyDescent="0.25">
      <c r="B9" s="1"/>
      <c r="C9" s="1"/>
      <c r="E9" s="27"/>
      <c r="F9" s="28"/>
      <c r="V9"/>
      <c r="W9"/>
      <c r="X9"/>
      <c r="Y9"/>
      <c r="Z9"/>
      <c r="AA9"/>
      <c r="AB9"/>
    </row>
    <row r="10" spans="1:28" ht="21" customHeight="1" thickBot="1" x14ac:dyDescent="0.3">
      <c r="D10" s="27"/>
      <c r="E10" s="27"/>
      <c r="V10"/>
      <c r="W10"/>
      <c r="X10"/>
      <c r="Y10"/>
      <c r="Z10"/>
      <c r="AA10"/>
      <c r="AB10"/>
    </row>
    <row r="11" spans="1:28" ht="30" customHeight="1" thickBot="1" x14ac:dyDescent="0.25">
      <c r="A11" s="416" t="s">
        <v>455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8"/>
    </row>
    <row r="12" spans="1:28" ht="38.25" customHeight="1" thickBot="1" x14ac:dyDescent="0.3">
      <c r="A12" s="422" t="s">
        <v>13</v>
      </c>
      <c r="B12" s="410" t="s">
        <v>14</v>
      </c>
      <c r="C12" s="414" t="s">
        <v>15</v>
      </c>
      <c r="D12" s="410" t="s">
        <v>16</v>
      </c>
      <c r="E12" s="412" t="s">
        <v>17</v>
      </c>
      <c r="F12" s="410" t="s">
        <v>69</v>
      </c>
      <c r="G12" s="412" t="s">
        <v>70</v>
      </c>
      <c r="H12" s="410" t="s">
        <v>391</v>
      </c>
      <c r="I12" s="412" t="s">
        <v>392</v>
      </c>
      <c r="J12" s="410" t="s">
        <v>18</v>
      </c>
      <c r="K12" s="410" t="s">
        <v>19</v>
      </c>
      <c r="L12" s="419" t="s">
        <v>20</v>
      </c>
      <c r="M12" s="420"/>
      <c r="N12" s="420"/>
      <c r="O12" s="421"/>
      <c r="S12" s="3"/>
    </row>
    <row r="13" spans="1:28" ht="40.5" customHeight="1" thickBot="1" x14ac:dyDescent="0.3">
      <c r="A13" s="423"/>
      <c r="B13" s="411"/>
      <c r="C13" s="415"/>
      <c r="D13" s="411"/>
      <c r="E13" s="413"/>
      <c r="F13" s="411"/>
      <c r="G13" s="413"/>
      <c r="H13" s="411"/>
      <c r="I13" s="413"/>
      <c r="J13" s="411"/>
      <c r="K13" s="411"/>
      <c r="L13" s="363" t="s">
        <v>21</v>
      </c>
      <c r="M13" s="364" t="s">
        <v>22</v>
      </c>
      <c r="N13" s="363" t="s">
        <v>23</v>
      </c>
      <c r="O13" s="365" t="s">
        <v>24</v>
      </c>
      <c r="T13"/>
      <c r="U13"/>
    </row>
    <row r="14" spans="1:28" ht="30" customHeight="1" x14ac:dyDescent="0.25">
      <c r="A14" s="371">
        <v>8</v>
      </c>
      <c r="B14" s="355" t="s">
        <v>378</v>
      </c>
      <c r="C14" s="248" t="s">
        <v>25</v>
      </c>
      <c r="D14" s="249"/>
      <c r="E14" s="356">
        <f>G5</f>
        <v>4.7</v>
      </c>
      <c r="F14" s="357" t="str">
        <f>O5</f>
        <v>17 / 2362</v>
      </c>
      <c r="G14" s="358">
        <f>K5</f>
        <v>1.5313383897526439E-3</v>
      </c>
      <c r="H14" s="357" t="str">
        <f>P5</f>
        <v>1 / 2371</v>
      </c>
      <c r="I14" s="359">
        <f>L5</f>
        <v>8.9736801959851753E-5</v>
      </c>
      <c r="J14" s="360">
        <f>M5</f>
        <v>62.2</v>
      </c>
      <c r="K14" s="361">
        <v>8.9935443464083067E-2</v>
      </c>
      <c r="L14" s="256" t="s">
        <v>445</v>
      </c>
      <c r="M14" s="256" t="s">
        <v>446</v>
      </c>
      <c r="N14" s="337" t="s">
        <v>447</v>
      </c>
      <c r="O14" s="362" t="s">
        <v>12</v>
      </c>
      <c r="Q14" s="20">
        <v>2</v>
      </c>
      <c r="R14" s="39">
        <f>Q14*K14</f>
        <v>0.17987088692816613</v>
      </c>
      <c r="U14"/>
    </row>
    <row r="15" spans="1:28" ht="30" customHeight="1" x14ac:dyDescent="0.25">
      <c r="A15" s="371"/>
      <c r="B15" s="344" t="s">
        <v>383</v>
      </c>
      <c r="C15" s="248" t="s">
        <v>25</v>
      </c>
      <c r="D15" s="249"/>
      <c r="E15" s="250">
        <f t="shared" ref="E15:E16" si="8">G6</f>
        <v>3.7</v>
      </c>
      <c r="F15" s="251" t="str">
        <f t="shared" ref="F15:F16" si="9">O6</f>
        <v>23 / 1501</v>
      </c>
      <c r="G15" s="252">
        <f t="shared" ref="G15:G16" si="10">K6</f>
        <v>4.1413832219961465E-3</v>
      </c>
      <c r="H15" s="251" t="str">
        <f t="shared" ref="H15:H16" si="11">P6</f>
        <v>15 / 1519</v>
      </c>
      <c r="I15" s="253">
        <f t="shared" ref="I15:J16" si="12">L6</f>
        <v>2.6688966781132678E-3</v>
      </c>
      <c r="J15" s="254">
        <f t="shared" si="12"/>
        <v>63</v>
      </c>
      <c r="K15" s="255">
        <v>0.37864122623812191</v>
      </c>
      <c r="L15" s="256" t="s">
        <v>448</v>
      </c>
      <c r="M15" s="256" t="s">
        <v>449</v>
      </c>
      <c r="N15" s="256" t="s">
        <v>450</v>
      </c>
      <c r="O15" s="261" t="s">
        <v>12</v>
      </c>
      <c r="Q15" s="20">
        <v>2</v>
      </c>
      <c r="R15" s="39">
        <f t="shared" ref="R15:R16" si="13">Q15*K15</f>
        <v>0.75728245247624382</v>
      </c>
      <c r="S15" s="3"/>
      <c r="T15"/>
      <c r="U15"/>
    </row>
    <row r="16" spans="1:28" ht="30" customHeight="1" thickBot="1" x14ac:dyDescent="0.3">
      <c r="A16" s="372"/>
      <c r="B16" s="344" t="s">
        <v>384</v>
      </c>
      <c r="C16" s="248" t="s">
        <v>25</v>
      </c>
      <c r="D16" s="249"/>
      <c r="E16" s="250">
        <f t="shared" si="8"/>
        <v>3.26</v>
      </c>
      <c r="F16" s="251" t="str">
        <f t="shared" si="9"/>
        <v>110 / 4678</v>
      </c>
      <c r="G16" s="252">
        <f t="shared" si="10"/>
        <v>7.2129823190131594E-3</v>
      </c>
      <c r="H16" s="251" t="str">
        <f t="shared" si="11"/>
        <v>66 / 4683</v>
      </c>
      <c r="I16" s="253">
        <f t="shared" si="12"/>
        <v>4.3231686468089125E-3</v>
      </c>
      <c r="J16" s="254">
        <f t="shared" si="12"/>
        <v>67.900000000000006</v>
      </c>
      <c r="K16" s="255">
        <v>0.53142333029779498</v>
      </c>
      <c r="L16" s="256" t="s">
        <v>451</v>
      </c>
      <c r="M16" s="256" t="s">
        <v>452</v>
      </c>
      <c r="N16" s="256" t="s">
        <v>453</v>
      </c>
      <c r="O16" s="261" t="s">
        <v>12</v>
      </c>
      <c r="Q16" s="20">
        <v>2</v>
      </c>
      <c r="R16" s="39">
        <f t="shared" si="13"/>
        <v>1.06284666059559</v>
      </c>
      <c r="S16" s="3"/>
      <c r="T16"/>
      <c r="U16"/>
    </row>
    <row r="17" spans="1:21" ht="30" customHeight="1" thickBot="1" x14ac:dyDescent="0.3">
      <c r="A17" s="268" t="s">
        <v>26</v>
      </c>
      <c r="B17" s="269">
        <f>COUNT(E14:E16)</f>
        <v>3</v>
      </c>
      <c r="C17" s="270"/>
      <c r="D17" s="271" t="s">
        <v>429</v>
      </c>
      <c r="E17" s="272">
        <f>G8</f>
        <v>3.7358864087881263</v>
      </c>
      <c r="F17" s="273" t="str">
        <f>O8</f>
        <v>150 / 8541</v>
      </c>
      <c r="G17" s="274">
        <f>K8</f>
        <v>4.7014014564314864E-3</v>
      </c>
      <c r="H17" s="273" t="str">
        <f>P8</f>
        <v>82 / 8573</v>
      </c>
      <c r="I17" s="274">
        <f>L8</f>
        <v>2.560053548827402E-3</v>
      </c>
      <c r="J17" s="272">
        <f>M8</f>
        <v>65.458951735421294</v>
      </c>
      <c r="K17" s="275">
        <v>0.99999999999999978</v>
      </c>
      <c r="L17" s="340" t="s">
        <v>427</v>
      </c>
      <c r="M17" s="276"/>
      <c r="N17" s="277"/>
      <c r="O17" s="278" t="s">
        <v>12</v>
      </c>
      <c r="R17" s="47">
        <f>SUM(R14:R16)</f>
        <v>2</v>
      </c>
      <c r="T17"/>
      <c r="U17"/>
    </row>
    <row r="18" spans="1:21" ht="7.5" customHeight="1" thickBot="1" x14ac:dyDescent="0.25">
      <c r="A18" s="279"/>
      <c r="B18" s="279"/>
      <c r="C18" s="280"/>
      <c r="D18" s="281"/>
      <c r="E18" s="282"/>
      <c r="F18" s="283"/>
      <c r="G18" s="284"/>
      <c r="H18" s="283"/>
      <c r="I18" s="285"/>
      <c r="J18" s="286"/>
      <c r="K18" s="287"/>
      <c r="L18" s="276"/>
      <c r="M18" s="277"/>
      <c r="N18" s="277"/>
      <c r="O18" s="287"/>
    </row>
    <row r="19" spans="1:21" s="8" customFormat="1" ht="57" customHeight="1" thickBot="1" x14ac:dyDescent="0.25">
      <c r="A19" s="288"/>
      <c r="B19" s="376" t="s">
        <v>456</v>
      </c>
      <c r="C19" s="377"/>
      <c r="D19" s="377"/>
      <c r="E19" s="377"/>
      <c r="F19" s="377"/>
      <c r="G19" s="377"/>
      <c r="H19" s="377"/>
      <c r="I19" s="378"/>
      <c r="J19" s="289" t="s">
        <v>71</v>
      </c>
      <c r="K19" s="290" t="s">
        <v>393</v>
      </c>
      <c r="L19" s="291" t="s">
        <v>21</v>
      </c>
      <c r="M19" s="292" t="s">
        <v>22</v>
      </c>
      <c r="N19" s="293" t="s">
        <v>23</v>
      </c>
      <c r="O19" s="277"/>
    </row>
    <row r="20" spans="1:21" ht="27" customHeight="1" x14ac:dyDescent="0.2">
      <c r="A20" s="379" t="s">
        <v>28</v>
      </c>
      <c r="B20" s="294" t="s">
        <v>29</v>
      </c>
      <c r="C20" s="295">
        <f>I17</f>
        <v>2.560053548827402E-3</v>
      </c>
      <c r="D20" s="296" t="s">
        <v>30</v>
      </c>
      <c r="E20" s="296"/>
      <c r="F20" s="296"/>
      <c r="G20" s="296"/>
      <c r="H20" s="297">
        <f>J17</f>
        <v>65.458951735421294</v>
      </c>
      <c r="I20" s="298" t="s">
        <v>31</v>
      </c>
      <c r="J20" s="299">
        <v>5.1000000000000004E-3</v>
      </c>
      <c r="K20" s="300">
        <v>2.5999999999999999E-3</v>
      </c>
      <c r="L20" s="338" t="s">
        <v>427</v>
      </c>
      <c r="M20" s="302" t="s">
        <v>430</v>
      </c>
      <c r="N20" s="352" t="s">
        <v>431</v>
      </c>
      <c r="O20" s="303" t="s">
        <v>32</v>
      </c>
    </row>
    <row r="21" spans="1:21" ht="27" customHeight="1" thickBot="1" x14ac:dyDescent="0.25">
      <c r="A21" s="380"/>
      <c r="B21" s="304" t="s">
        <v>29</v>
      </c>
      <c r="C21" s="305">
        <f>I17*E17</f>
        <v>9.5640692588341014E-3</v>
      </c>
      <c r="D21" s="306" t="s">
        <v>33</v>
      </c>
      <c r="E21" s="307"/>
      <c r="F21" s="308"/>
      <c r="G21" s="309">
        <f>E17</f>
        <v>3.7358864087881263</v>
      </c>
      <c r="H21" s="306" t="s">
        <v>34</v>
      </c>
      <c r="I21" s="310"/>
      <c r="J21" s="311">
        <v>1.9099999999999999E-2</v>
      </c>
      <c r="K21" s="312">
        <v>9.5999999999999992E-3</v>
      </c>
      <c r="L21" s="339" t="s">
        <v>427</v>
      </c>
      <c r="M21" s="314" t="s">
        <v>432</v>
      </c>
      <c r="N21" s="353" t="s">
        <v>433</v>
      </c>
      <c r="O21" s="315" t="s">
        <v>198</v>
      </c>
    </row>
    <row r="22" spans="1:21" ht="15.95" customHeight="1" thickBot="1" x14ac:dyDescent="0.25">
      <c r="A22" s="316"/>
      <c r="B22" s="317"/>
      <c r="C22" s="318"/>
      <c r="D22" s="319"/>
      <c r="E22" s="320"/>
      <c r="F22" s="321"/>
      <c r="G22" s="322"/>
      <c r="H22" s="319"/>
      <c r="I22" s="321"/>
      <c r="J22" s="323"/>
      <c r="K22" s="323"/>
      <c r="L22" s="324"/>
      <c r="M22" s="325"/>
      <c r="N22" s="325"/>
      <c r="O22" s="326"/>
    </row>
    <row r="23" spans="1:21" ht="22.5" customHeight="1" thickBot="1" x14ac:dyDescent="0.35">
      <c r="A23" s="327"/>
      <c r="B23" s="327"/>
      <c r="C23" s="287"/>
      <c r="D23" s="287"/>
      <c r="E23" s="287"/>
      <c r="F23" s="287"/>
      <c r="G23" s="287"/>
      <c r="H23" s="287"/>
      <c r="I23" s="328"/>
      <c r="J23" s="329"/>
      <c r="K23" s="330" t="s">
        <v>64</v>
      </c>
      <c r="L23" s="331" t="s">
        <v>428</v>
      </c>
      <c r="M23" s="332"/>
      <c r="N23" s="333"/>
      <c r="O23" s="334"/>
    </row>
    <row r="24" spans="1:21" ht="28.5" hidden="1" customHeight="1" x14ac:dyDescent="0.2">
      <c r="A24" s="2"/>
      <c r="C24" s="1"/>
      <c r="I24" s="181" t="s">
        <v>65</v>
      </c>
      <c r="J24" s="196">
        <v>3.5</v>
      </c>
      <c r="K24" s="196">
        <v>3.5</v>
      </c>
    </row>
    <row r="25" spans="1:21" ht="15.75" hidden="1" customHeight="1" x14ac:dyDescent="0.2">
      <c r="A25" s="2"/>
      <c r="C25" s="1"/>
      <c r="I25" s="20"/>
      <c r="J25" s="17" t="s">
        <v>68</v>
      </c>
      <c r="K25" s="17" t="s">
        <v>390</v>
      </c>
      <c r="L25" s="17" t="s">
        <v>66</v>
      </c>
    </row>
    <row r="26" spans="1:21" ht="15.75" hidden="1" customHeight="1" x14ac:dyDescent="0.2">
      <c r="A26" s="2"/>
      <c r="C26" s="1"/>
      <c r="I26" s="208" t="s">
        <v>67</v>
      </c>
      <c r="J26" s="198">
        <f>J20*1000*J24</f>
        <v>17.850000000000001</v>
      </c>
      <c r="K26" s="197">
        <f>K20*1000*K24</f>
        <v>9.1</v>
      </c>
      <c r="L26" s="225">
        <f>((J26*H8)+(K26*I8))/J8</f>
        <v>13.466432833729252</v>
      </c>
    </row>
    <row r="27" spans="1:21" ht="15.75" hidden="1" customHeight="1" x14ac:dyDescent="0.2">
      <c r="A27" s="182" t="s">
        <v>72</v>
      </c>
      <c r="B27" s="383" t="s">
        <v>73</v>
      </c>
      <c r="C27" s="383"/>
      <c r="D27" s="383"/>
      <c r="E27" s="383" t="s">
        <v>74</v>
      </c>
      <c r="F27" s="383"/>
      <c r="G27" s="383"/>
      <c r="I27" s="20"/>
      <c r="J27" s="20"/>
      <c r="K27" s="20"/>
      <c r="L27" s="20"/>
      <c r="M27" s="20"/>
    </row>
    <row r="28" spans="1:21" ht="30.75" hidden="1" customHeight="1" x14ac:dyDescent="0.2">
      <c r="A28" s="183" t="s">
        <v>426</v>
      </c>
      <c r="B28" s="184" t="s">
        <v>35</v>
      </c>
      <c r="C28" s="184" t="s">
        <v>36</v>
      </c>
      <c r="D28" s="184" t="s">
        <v>7</v>
      </c>
      <c r="E28" s="184" t="s">
        <v>35</v>
      </c>
      <c r="F28" s="184" t="s">
        <v>36</v>
      </c>
      <c r="G28" s="184" t="s">
        <v>7</v>
      </c>
      <c r="I28" s="20"/>
      <c r="J28" s="20"/>
      <c r="K28" s="20"/>
      <c r="L28" s="20"/>
      <c r="M28" s="20"/>
    </row>
    <row r="29" spans="1:21" ht="15.75" hidden="1" customHeight="1" x14ac:dyDescent="0.2">
      <c r="A29" s="347" t="s">
        <v>404</v>
      </c>
      <c r="B29" s="348">
        <v>17</v>
      </c>
      <c r="C29" s="212">
        <f>D29-B29</f>
        <v>2345</v>
      </c>
      <c r="D29" s="349">
        <v>2362</v>
      </c>
      <c r="E29" s="348">
        <v>1</v>
      </c>
      <c r="F29" s="212">
        <f>G29-E29</f>
        <v>2370</v>
      </c>
      <c r="G29" s="349">
        <v>2371</v>
      </c>
    </row>
    <row r="30" spans="1:21" ht="15.75" hidden="1" customHeight="1" x14ac:dyDescent="0.2">
      <c r="A30" s="241" t="s">
        <v>383</v>
      </c>
      <c r="B30" s="348">
        <v>23</v>
      </c>
      <c r="C30" s="212">
        <f t="shared" ref="C30:C31" si="14">D30-B30</f>
        <v>1478</v>
      </c>
      <c r="D30" s="349">
        <v>1501</v>
      </c>
      <c r="E30" s="348">
        <v>15</v>
      </c>
      <c r="F30" s="212">
        <f t="shared" ref="F30:F31" si="15">G30-E30</f>
        <v>1504</v>
      </c>
      <c r="G30" s="349">
        <v>1519</v>
      </c>
      <c r="I30" s="88"/>
      <c r="J30" s="88"/>
      <c r="K30" s="88"/>
    </row>
    <row r="31" spans="1:21" ht="15.75" hidden="1" customHeight="1" x14ac:dyDescent="0.2">
      <c r="A31" s="347" t="s">
        <v>415</v>
      </c>
      <c r="B31" s="348">
        <v>110</v>
      </c>
      <c r="C31" s="212">
        <f t="shared" si="14"/>
        <v>4568</v>
      </c>
      <c r="D31" s="349">
        <v>4678</v>
      </c>
      <c r="E31" s="348">
        <v>66</v>
      </c>
      <c r="F31" s="212">
        <f t="shared" si="15"/>
        <v>4617</v>
      </c>
      <c r="G31" s="349">
        <v>4683</v>
      </c>
      <c r="I31" s="88"/>
      <c r="J31" s="88"/>
      <c r="K31" s="88"/>
      <c r="L31" s="88"/>
      <c r="M31" s="88"/>
      <c r="N31" s="88"/>
    </row>
    <row r="32" spans="1:21" ht="15.75" hidden="1" customHeight="1" x14ac:dyDescent="0.2">
      <c r="A32" s="185">
        <f>COUNT(B29:B31)</f>
        <v>3</v>
      </c>
      <c r="B32" s="214">
        <f t="shared" ref="B32:G32" si="16">SUM(B29:B31)</f>
        <v>150</v>
      </c>
      <c r="C32" s="214">
        <f t="shared" si="16"/>
        <v>8391</v>
      </c>
      <c r="D32" s="214">
        <f t="shared" si="16"/>
        <v>8541</v>
      </c>
      <c r="E32" s="214">
        <f t="shared" si="16"/>
        <v>82</v>
      </c>
      <c r="F32" s="214">
        <f t="shared" si="16"/>
        <v>8491</v>
      </c>
      <c r="G32" s="214">
        <f t="shared" si="16"/>
        <v>8573</v>
      </c>
    </row>
    <row r="33" spans="1:27" s="8" customFormat="1" ht="15.75" hidden="1" customHeight="1" x14ac:dyDescent="0.2">
      <c r="A33" s="347"/>
      <c r="B33" s="226"/>
      <c r="C33" s="227"/>
      <c r="D33" s="228"/>
      <c r="E33" s="226"/>
      <c r="F33" s="227"/>
      <c r="G33" s="228"/>
    </row>
    <row r="34" spans="1:27" ht="15.75" customHeight="1" x14ac:dyDescent="0.25">
      <c r="P34" s="350"/>
      <c r="S34" s="88"/>
      <c r="W34" s="88"/>
      <c r="AA34" s="88"/>
    </row>
    <row r="35" spans="1:27" ht="15.75" customHeight="1" thickBot="1" x14ac:dyDescent="0.25"/>
    <row r="36" spans="1:27" ht="28.5" customHeight="1" thickBot="1" x14ac:dyDescent="0.25">
      <c r="A36" s="99"/>
      <c r="B36" s="100" t="s">
        <v>37</v>
      </c>
      <c r="C36" s="101">
        <v>9.5640692588341014E-3</v>
      </c>
      <c r="D36" s="367" t="s">
        <v>38</v>
      </c>
      <c r="E36" s="368"/>
      <c r="F36" s="369"/>
    </row>
    <row r="37" spans="1:27" ht="28.5" customHeight="1" thickBot="1" x14ac:dyDescent="0.25">
      <c r="A37" s="103">
        <f>I17</f>
        <v>2.560053548827402E-3</v>
      </c>
      <c r="B37" s="104" t="s">
        <v>80</v>
      </c>
      <c r="C37" s="99"/>
      <c r="D37" s="105" t="s">
        <v>39</v>
      </c>
      <c r="E37" s="106" t="s">
        <v>40</v>
      </c>
      <c r="F37" s="105" t="s">
        <v>41</v>
      </c>
    </row>
    <row r="38" spans="1:27" ht="28.5" customHeight="1" thickBot="1" x14ac:dyDescent="0.25">
      <c r="A38" s="107">
        <f>E17</f>
        <v>3.7358864087881263</v>
      </c>
      <c r="B38" s="108" t="s">
        <v>42</v>
      </c>
      <c r="C38" s="109"/>
      <c r="D38" s="110">
        <v>2.0007903309872885</v>
      </c>
      <c r="E38" s="111">
        <v>1.0384673367576267</v>
      </c>
      <c r="F38" s="112">
        <v>3.8548751673511146</v>
      </c>
      <c r="G38" s="109"/>
    </row>
    <row r="39" spans="1:27" ht="28.5" hidden="1" customHeight="1" x14ac:dyDescent="0.2">
      <c r="A39" s="113"/>
      <c r="B39" s="104"/>
      <c r="C39" s="99"/>
      <c r="D39" s="99"/>
      <c r="E39" s="99"/>
      <c r="F39" s="99"/>
      <c r="G39" s="99"/>
    </row>
    <row r="40" spans="1:27" ht="28.5" hidden="1" customHeight="1" x14ac:dyDescent="0.2">
      <c r="A40" s="113"/>
      <c r="B40" s="114" t="s">
        <v>43</v>
      </c>
      <c r="C40" s="115"/>
      <c r="D40" s="116">
        <f>C36*D38</f>
        <v>1.9135697297968032E-2</v>
      </c>
      <c r="E40" s="117">
        <f>C36*E38</f>
        <v>9.9319735317869376E-3</v>
      </c>
      <c r="F40" s="118">
        <f>C36*F38</f>
        <v>3.686829308470576E-2</v>
      </c>
      <c r="G40" s="99"/>
    </row>
    <row r="41" spans="1:27" ht="28.5" hidden="1" customHeight="1" x14ac:dyDescent="0.2">
      <c r="A41" s="113"/>
      <c r="B41" s="104"/>
      <c r="C41" s="99"/>
      <c r="D41" s="99"/>
      <c r="E41" s="99"/>
      <c r="F41" s="99"/>
      <c r="G41" s="99"/>
    </row>
    <row r="42" spans="1:27" ht="28.5" hidden="1" customHeight="1" x14ac:dyDescent="0.2">
      <c r="A42" s="113"/>
      <c r="B42" s="119"/>
      <c r="C42" s="120" t="s">
        <v>22</v>
      </c>
      <c r="D42" s="121">
        <f>C36-D40</f>
        <v>-9.5716280391339309E-3</v>
      </c>
      <c r="E42" s="122">
        <f>C36-F40</f>
        <v>-2.7304223825871658E-2</v>
      </c>
      <c r="F42" s="123">
        <f>C36-E40</f>
        <v>-3.6790427295283618E-4</v>
      </c>
      <c r="G42" s="99"/>
    </row>
    <row r="43" spans="1:27" ht="28.5" hidden="1" customHeight="1" x14ac:dyDescent="0.2">
      <c r="A43" s="113"/>
      <c r="B43" s="124"/>
      <c r="C43" s="125" t="s">
        <v>23</v>
      </c>
      <c r="D43" s="126">
        <f>1/D42</f>
        <v>-104.47543468169319</v>
      </c>
      <c r="E43" s="127">
        <f>1/F42</f>
        <v>-2718.0983574175448</v>
      </c>
      <c r="F43" s="128">
        <f>1/E42</f>
        <v>-36.624370147906085</v>
      </c>
      <c r="G43" s="99"/>
    </row>
    <row r="44" spans="1:27" ht="28.5" hidden="1" customHeight="1" x14ac:dyDescent="0.2">
      <c r="A44" s="113"/>
      <c r="B44" s="104"/>
      <c r="C44" s="109"/>
      <c r="D44" s="109"/>
      <c r="E44" s="109"/>
      <c r="F44" s="109"/>
      <c r="G44" s="99"/>
    </row>
    <row r="45" spans="1:27" ht="28.5" hidden="1" customHeight="1" x14ac:dyDescent="0.2">
      <c r="A45" s="113"/>
      <c r="B45" s="129" t="s">
        <v>44</v>
      </c>
      <c r="C45" s="130" t="s">
        <v>45</v>
      </c>
      <c r="D45" s="131">
        <f>D43</f>
        <v>-104.47543468169319</v>
      </c>
      <c r="E45" s="131">
        <f>E43</f>
        <v>-2718.0983574175448</v>
      </c>
      <c r="F45" s="131">
        <f>F43</f>
        <v>-36.624370147906085</v>
      </c>
      <c r="G45" s="99"/>
    </row>
    <row r="46" spans="1:27" ht="28.5" hidden="1" customHeight="1" x14ac:dyDescent="0.2">
      <c r="A46" s="113"/>
      <c r="B46" s="132"/>
      <c r="C46" s="133" t="s">
        <v>46</v>
      </c>
      <c r="D46" s="134">
        <f>(1-C36)*D43</f>
        <v>-103.47622438855068</v>
      </c>
      <c r="E46" s="134">
        <f>(1-C36)*E43</f>
        <v>-2692.10227647488</v>
      </c>
      <c r="F46" s="134">
        <f>(1-C36)*F43</f>
        <v>-36.274092135250335</v>
      </c>
      <c r="G46" s="135"/>
    </row>
    <row r="47" spans="1:27" ht="28.5" hidden="1" customHeight="1" x14ac:dyDescent="0.2">
      <c r="A47" s="113"/>
      <c r="B47" s="136"/>
      <c r="C47" s="137" t="s">
        <v>47</v>
      </c>
      <c r="D47" s="138">
        <f>D43*D42</f>
        <v>1</v>
      </c>
      <c r="E47" s="138">
        <f>E43*F42</f>
        <v>1</v>
      </c>
      <c r="F47" s="138">
        <f>F43*E42</f>
        <v>1</v>
      </c>
      <c r="G47" s="135"/>
    </row>
    <row r="48" spans="1:27" ht="28.5" hidden="1" customHeight="1" x14ac:dyDescent="0.2">
      <c r="A48" s="113"/>
      <c r="B48" s="139"/>
      <c r="C48" s="140" t="s">
        <v>48</v>
      </c>
      <c r="D48" s="141">
        <f>(C36-D42)*D43</f>
        <v>-1.999210293142512</v>
      </c>
      <c r="E48" s="141">
        <f>(C36-F42)*E43</f>
        <v>-26.996080942664605</v>
      </c>
      <c r="F48" s="141">
        <f>(C36-E42)*F43</f>
        <v>-1.3502780126557499</v>
      </c>
      <c r="G48" s="135"/>
    </row>
    <row r="49" spans="1:7" ht="28.5" hidden="1" customHeight="1" x14ac:dyDescent="0.2">
      <c r="A49" s="113"/>
      <c r="B49" s="142"/>
      <c r="C49" s="143"/>
      <c r="D49" s="144"/>
      <c r="E49" s="144"/>
      <c r="F49" s="144"/>
      <c r="G49" s="135"/>
    </row>
    <row r="50" spans="1:7" ht="28.5" hidden="1" customHeight="1" x14ac:dyDescent="0.2">
      <c r="A50" s="113"/>
      <c r="B50" s="129" t="s">
        <v>49</v>
      </c>
      <c r="C50" s="130" t="s">
        <v>50</v>
      </c>
      <c r="D50" s="131">
        <f>D43</f>
        <v>-104.47543468169319</v>
      </c>
      <c r="E50" s="131">
        <f>E43</f>
        <v>-2718.0983574175448</v>
      </c>
      <c r="F50" s="131">
        <f>F43</f>
        <v>-36.624370147906085</v>
      </c>
      <c r="G50" s="135"/>
    </row>
    <row r="51" spans="1:7" ht="28.5" hidden="1" customHeight="1" x14ac:dyDescent="0.2">
      <c r="A51" s="113"/>
      <c r="B51" s="132"/>
      <c r="C51" s="145" t="s">
        <v>46</v>
      </c>
      <c r="D51" s="134">
        <f>ABS((1-(C36-D42))*D43)</f>
        <v>102.47622438855068</v>
      </c>
      <c r="E51" s="134">
        <f>ABS((1-(C36-F42))*E43)</f>
        <v>2691.10227647488</v>
      </c>
      <c r="F51" s="134">
        <f>ABS((1-(C36-E42))*F43)</f>
        <v>35.274092135250335</v>
      </c>
      <c r="G51" s="99"/>
    </row>
    <row r="52" spans="1:7" ht="28.5" hidden="1" customHeight="1" x14ac:dyDescent="0.2">
      <c r="A52" s="113"/>
      <c r="B52" s="146"/>
      <c r="C52" s="147" t="s">
        <v>51</v>
      </c>
      <c r="D52" s="148">
        <f>D43*D42</f>
        <v>1</v>
      </c>
      <c r="E52" s="148">
        <f>E43*F42</f>
        <v>1</v>
      </c>
      <c r="F52" s="148">
        <f>F43*E42</f>
        <v>1</v>
      </c>
      <c r="G52" s="99"/>
    </row>
    <row r="53" spans="1:7" ht="28.5" hidden="1" customHeight="1" x14ac:dyDescent="0.2">
      <c r="A53" s="113"/>
      <c r="B53" s="149"/>
      <c r="C53" s="140" t="s">
        <v>52</v>
      </c>
      <c r="D53" s="141">
        <f>ABS(C36*D43)</f>
        <v>0.99921029314251197</v>
      </c>
      <c r="E53" s="141">
        <f>ABS(C36*E43)</f>
        <v>25.996080942664605</v>
      </c>
      <c r="F53" s="141">
        <f>ABS(C36*F43)</f>
        <v>0.35027801265574993</v>
      </c>
      <c r="G53" s="99"/>
    </row>
    <row r="54" spans="1:7" ht="28.5" hidden="1" customHeight="1" x14ac:dyDescent="0.2">
      <c r="A54" s="113"/>
      <c r="B54" s="150"/>
      <c r="C54" s="151"/>
      <c r="D54" s="152"/>
      <c r="E54" s="153"/>
      <c r="F54" s="152"/>
      <c r="G54" s="154"/>
    </row>
    <row r="55" spans="1:7" ht="28.5" hidden="1" customHeight="1" x14ac:dyDescent="0.2">
      <c r="A55" s="113"/>
      <c r="B55" s="155" t="s">
        <v>53</v>
      </c>
      <c r="C55" s="156"/>
      <c r="D55" s="156"/>
      <c r="E55" s="157">
        <f>ROUND(D38,2)</f>
        <v>2</v>
      </c>
      <c r="F55" s="158">
        <f>ROUND(D42,4)</f>
        <v>-9.5999999999999992E-3</v>
      </c>
      <c r="G55" s="159">
        <f>ROUND(D43,0)</f>
        <v>-104</v>
      </c>
    </row>
    <row r="56" spans="1:7" ht="28.5" hidden="1" customHeight="1" x14ac:dyDescent="0.2">
      <c r="A56" s="113"/>
      <c r="B56" s="160" t="s">
        <v>54</v>
      </c>
      <c r="C56" s="161">
        <f>ROUND(D40,4)</f>
        <v>1.9099999999999999E-2</v>
      </c>
      <c r="D56" s="162">
        <f>ROUND(C36,4)</f>
        <v>9.5999999999999992E-3</v>
      </c>
      <c r="E56" s="163">
        <f>ROUND(E38,2)</f>
        <v>1.04</v>
      </c>
      <c r="F56" s="164">
        <f>ROUND(E42,4)</f>
        <v>-2.7300000000000001E-2</v>
      </c>
      <c r="G56" s="165">
        <f>ROUND(E43,0)</f>
        <v>-2718</v>
      </c>
    </row>
    <row r="57" spans="1:7" ht="28.5" hidden="1" customHeight="1" x14ac:dyDescent="0.2">
      <c r="A57" s="113"/>
      <c r="B57" s="160" t="s">
        <v>55</v>
      </c>
      <c r="C57" s="166"/>
      <c r="D57" s="166"/>
      <c r="E57" s="163">
        <f>ROUND(F38,2)</f>
        <v>3.85</v>
      </c>
      <c r="F57" s="164">
        <f>ROUND(F42,4)</f>
        <v>-4.0000000000000002E-4</v>
      </c>
      <c r="G57" s="165">
        <f>ROUND(F43,0)</f>
        <v>-37</v>
      </c>
    </row>
    <row r="58" spans="1:7" ht="28.5" hidden="1" customHeight="1" x14ac:dyDescent="0.2">
      <c r="A58" s="113"/>
      <c r="B58" s="160" t="s">
        <v>56</v>
      </c>
      <c r="C58" s="167" t="s">
        <v>57</v>
      </c>
      <c r="D58" s="167" t="s">
        <v>58</v>
      </c>
      <c r="E58" s="168" t="s">
        <v>59</v>
      </c>
      <c r="F58" s="168" t="s">
        <v>60</v>
      </c>
      <c r="G58" s="167" t="s">
        <v>23</v>
      </c>
    </row>
    <row r="59" spans="1:7" ht="28.5" hidden="1" customHeight="1" x14ac:dyDescent="0.2">
      <c r="A59" s="113"/>
      <c r="B59" s="169" t="s">
        <v>61</v>
      </c>
      <c r="C59" s="167" t="str">
        <f>CONCATENATE(C56*100,B58)</f>
        <v>1,91%</v>
      </c>
      <c r="D59" s="167" t="str">
        <f>CONCATENATE(D56*100,B58)</f>
        <v>0,96%</v>
      </c>
      <c r="E59" s="167" t="str">
        <f>CONCATENATE(E55," ",B55,E56,B56,E57,B57)</f>
        <v>2 (1,04-3,85)</v>
      </c>
      <c r="F59" s="167" t="str">
        <f>CONCATENATE(F55*100,B58," ",B55,F56*100,B58," ",B59," ",F57*100,B58,B57)</f>
        <v>-0,96% (-2,73% a -0,04%)</v>
      </c>
      <c r="G59" s="167" t="str">
        <f>CONCATENATE(G55," ",B55,G56," ",B59," ",G57,B57)</f>
        <v>-104 (-2718 a -37)</v>
      </c>
    </row>
    <row r="60" spans="1:7" ht="28.5" hidden="1" customHeight="1" x14ac:dyDescent="0.2">
      <c r="A60" s="170"/>
      <c r="B60" s="171"/>
      <c r="C60" s="172"/>
      <c r="D60" s="172"/>
      <c r="E60" s="172"/>
      <c r="F60" s="172"/>
      <c r="G60" s="172"/>
    </row>
    <row r="61" spans="1:7" ht="28.5" customHeight="1" x14ac:dyDescent="0.2">
      <c r="A61" s="103">
        <f>A37*A38</f>
        <v>9.5640692588341014E-3</v>
      </c>
      <c r="B61" s="104" t="s">
        <v>62</v>
      </c>
      <c r="C61" s="99"/>
      <c r="D61" s="99"/>
      <c r="E61" s="99"/>
      <c r="F61" s="99"/>
      <c r="G61" s="99"/>
    </row>
    <row r="62" spans="1:7" ht="28.5" customHeight="1" x14ac:dyDescent="0.2">
      <c r="A62" s="173"/>
      <c r="B62" s="99"/>
      <c r="C62" s="174" t="s">
        <v>63</v>
      </c>
      <c r="D62" s="174" t="s">
        <v>58</v>
      </c>
      <c r="E62" s="174" t="s">
        <v>59</v>
      </c>
      <c r="F62" s="174" t="s">
        <v>22</v>
      </c>
      <c r="G62" s="174" t="s">
        <v>23</v>
      </c>
    </row>
    <row r="63" spans="1:7" ht="28.5" customHeight="1" x14ac:dyDescent="0.2">
      <c r="A63" s="175"/>
      <c r="B63" s="176"/>
      <c r="C63" s="177" t="str">
        <f>C59</f>
        <v>1,91%</v>
      </c>
      <c r="D63" s="177" t="str">
        <f>D59</f>
        <v>0,96%</v>
      </c>
      <c r="E63" s="177" t="str">
        <f>E59</f>
        <v>2 (1,04-3,85)</v>
      </c>
      <c r="F63" s="177" t="str">
        <f>F59</f>
        <v>-0,96% (-2,73% a -0,04%)</v>
      </c>
      <c r="G63" s="177" t="str">
        <f>G59</f>
        <v>-104 (-2718 a -37)</v>
      </c>
    </row>
    <row r="64" spans="1:7" ht="12" customHeight="1" x14ac:dyDescent="0.2"/>
  </sheetData>
  <mergeCells count="23">
    <mergeCell ref="K3:L3"/>
    <mergeCell ref="A11:O11"/>
    <mergeCell ref="D36:F36"/>
    <mergeCell ref="L12:O12"/>
    <mergeCell ref="A14:A16"/>
    <mergeCell ref="B19:I19"/>
    <mergeCell ref="A20:A21"/>
    <mergeCell ref="B27:D27"/>
    <mergeCell ref="E27:G27"/>
    <mergeCell ref="F12:F13"/>
    <mergeCell ref="G12:G13"/>
    <mergeCell ref="H12:H13"/>
    <mergeCell ref="I12:I13"/>
    <mergeCell ref="J12:J13"/>
    <mergeCell ref="K12:K13"/>
    <mergeCell ref="A12:A13"/>
    <mergeCell ref="D12:D13"/>
    <mergeCell ref="E12:E13"/>
    <mergeCell ref="B3:D3"/>
    <mergeCell ref="E3:F3"/>
    <mergeCell ref="H3:J3"/>
    <mergeCell ref="B12:B13"/>
    <mergeCell ref="C12:C13"/>
  </mergeCells>
  <pageMargins left="0.7" right="0.7" top="0.75" bottom="0.75" header="0.3" footer="0.3"/>
  <ignoredErrors>
    <ignoredError sqref="G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Mort</vt:lpstr>
      <vt:lpstr>MortCV</vt:lpstr>
      <vt:lpstr>IAM</vt:lpstr>
      <vt:lpstr>ACV</vt:lpstr>
      <vt:lpstr>InsCard</vt:lpstr>
      <vt:lpstr>EnfRenTerm</vt:lpstr>
      <vt:lpstr>EA grav+hosp</vt:lpstr>
      <vt:lpstr>Hipot grav+hosp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2018-08-30T18:21:15Z</dcterms:created>
  <dcterms:modified xsi:type="dcterms:W3CDTF">2019-10-01T11:40:17Z</dcterms:modified>
</cp:coreProperties>
</file>